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Planeacion\Desktop\PLANES 2022\SEGURIDAD Y PRIVACIDAD DE LA INFORMACIÓN\"/>
    </mc:Choice>
  </mc:AlternateContent>
  <bookViews>
    <workbookView xWindow="-105" yWindow="-105" windowWidth="23250" windowHeight="12600" tabRatio="788" activeTab="2"/>
  </bookViews>
  <sheets>
    <sheet name="PORTADA" sheetId="1" r:id="rId1"/>
    <sheet name="ESCALA DE EVALUACION" sheetId="2" r:id="rId2"/>
    <sheet name="LEVANTAMIENTO DE INFO." sheetId="3" r:id="rId3"/>
    <sheet name="AREAS INVOLUCRADAS" sheetId="4" r:id="rId4"/>
    <sheet name="ADMINISTRATIVAS" sheetId="5" r:id="rId5"/>
    <sheet name="TECNICAS" sheetId="6" r:id="rId6"/>
    <sheet name="PHVA" sheetId="10" r:id="rId7"/>
    <sheet name="MADUREZ" sheetId="8" r:id="rId8"/>
    <sheet name="CIBER" sheetId="9" r:id="rId9"/>
  </sheets>
  <calcPr calcId="162913"/>
  <pivotCaches>
    <pivotCache cacheId="4" r:id="rId10"/>
    <pivotCache cacheId="5"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9" i="5" l="1"/>
  <c r="C5" i="9" l="1"/>
  <c r="L37" i="10"/>
  <c r="F25" i="10"/>
  <c r="E25" i="10"/>
  <c r="D25" i="10"/>
  <c r="F22" i="10"/>
  <c r="E22" i="10"/>
  <c r="D22" i="10"/>
  <c r="E21" i="10"/>
  <c r="D21" i="10"/>
  <c r="F18" i="10"/>
  <c r="E18" i="10"/>
  <c r="C32" i="1" l="1"/>
  <c r="C31" i="1"/>
  <c r="C22" i="1"/>
  <c r="C21" i="1"/>
  <c r="C20" i="1"/>
  <c r="C19" i="1"/>
  <c r="C5" i="8"/>
  <c r="C10" i="10"/>
  <c r="C6" i="6"/>
  <c r="D6" i="5"/>
  <c r="C6" i="4"/>
  <c r="D6" i="3"/>
  <c r="F43" i="1" l="1"/>
  <c r="G185" i="9" l="1"/>
  <c r="G186" i="9"/>
  <c r="G187" i="9"/>
  <c r="G188" i="9"/>
  <c r="G189" i="9"/>
  <c r="G190" i="9"/>
  <c r="G191" i="9"/>
  <c r="G193" i="9"/>
  <c r="G194" i="9"/>
  <c r="G195" i="9"/>
  <c r="G196" i="9"/>
  <c r="G197" i="9"/>
  <c r="G198" i="9"/>
  <c r="G199" i="9"/>
  <c r="G200" i="9"/>
  <c r="G201" i="9"/>
  <c r="G184" i="9"/>
  <c r="G183"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75" i="9"/>
  <c r="G74"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27" i="9"/>
  <c r="G26" i="9"/>
  <c r="F75" i="8"/>
  <c r="F67" i="8"/>
  <c r="F66" i="8"/>
  <c r="F65" i="8"/>
  <c r="F64" i="8"/>
  <c r="F63" i="8"/>
  <c r="F61" i="8"/>
  <c r="F60" i="8"/>
  <c r="F59" i="8"/>
  <c r="F58" i="8"/>
  <c r="F57" i="8"/>
  <c r="F55" i="8"/>
  <c r="F54" i="8"/>
  <c r="F53" i="8"/>
  <c r="F52" i="8"/>
  <c r="F51" i="8"/>
  <c r="F50" i="8"/>
  <c r="F49" i="8"/>
  <c r="F40" i="8"/>
  <c r="F39" i="8"/>
  <c r="F28" i="8"/>
  <c r="F26" i="8"/>
  <c r="F25" i="8"/>
  <c r="F21" i="8"/>
  <c r="F20" i="8"/>
  <c r="F19" i="8"/>
  <c r="F16" i="8"/>
  <c r="F15" i="8"/>
  <c r="F14" i="8"/>
  <c r="F13" i="8"/>
  <c r="F12" i="8"/>
  <c r="L19" i="10"/>
  <c r="L22" i="10"/>
  <c r="L21" i="10"/>
  <c r="K22" i="10"/>
  <c r="F17" i="8"/>
  <c r="K19" i="10"/>
  <c r="K18" i="10"/>
  <c r="L18" i="10"/>
  <c r="K38" i="10"/>
  <c r="L38" i="10" s="1"/>
  <c r="E42" i="1" s="1"/>
  <c r="K35" i="10"/>
  <c r="L35" i="10" s="1"/>
  <c r="E41" i="1" s="1"/>
  <c r="K26" i="10" l="1"/>
  <c r="L26" i="10" s="1"/>
  <c r="E39" i="1" s="1"/>
  <c r="K65" i="6" l="1"/>
  <c r="F32" i="8" s="1"/>
  <c r="P32" i="8" s="1"/>
  <c r="K26" i="6"/>
  <c r="F69" i="8" s="1"/>
  <c r="P69" i="8" s="1"/>
  <c r="P75" i="8"/>
  <c r="P76" i="8" s="1"/>
  <c r="O74" i="8"/>
  <c r="O76" i="8" s="1"/>
  <c r="M74" i="8"/>
  <c r="K74" i="8"/>
  <c r="I74" i="8"/>
  <c r="G74" i="8"/>
  <c r="N67" i="8"/>
  <c r="P67" i="8"/>
  <c r="P66" i="8"/>
  <c r="P65" i="8"/>
  <c r="P64" i="8"/>
  <c r="N63" i="8"/>
  <c r="P63" i="8"/>
  <c r="P61" i="8"/>
  <c r="P60" i="8"/>
  <c r="P59" i="8"/>
  <c r="P58" i="8"/>
  <c r="P57" i="8"/>
  <c r="O56" i="8"/>
  <c r="M56" i="8"/>
  <c r="K56" i="8"/>
  <c r="I56" i="8"/>
  <c r="G56" i="8"/>
  <c r="P55" i="8"/>
  <c r="P54" i="8"/>
  <c r="P53" i="8"/>
  <c r="P52" i="8"/>
  <c r="N51" i="8"/>
  <c r="L51" i="8"/>
  <c r="P51" i="8"/>
  <c r="N50" i="8"/>
  <c r="L50" i="8"/>
  <c r="P50" i="8"/>
  <c r="L49" i="8"/>
  <c r="P49" i="8"/>
  <c r="L40" i="8"/>
  <c r="P40" i="8"/>
  <c r="L39" i="8"/>
  <c r="P39" i="8"/>
  <c r="O34" i="8"/>
  <c r="M34" i="8"/>
  <c r="K34" i="8"/>
  <c r="I34" i="8"/>
  <c r="G34" i="8"/>
  <c r="J28" i="8"/>
  <c r="P28" i="8"/>
  <c r="N26" i="8"/>
  <c r="L26" i="8"/>
  <c r="J26" i="8"/>
  <c r="N25" i="8"/>
  <c r="P24" i="8"/>
  <c r="N24" i="8"/>
  <c r="L24" i="8"/>
  <c r="J24" i="8"/>
  <c r="P23" i="8"/>
  <c r="P34" i="8" s="1"/>
  <c r="N23" i="8"/>
  <c r="N34" i="8" s="1"/>
  <c r="L23" i="8"/>
  <c r="L34" i="8" s="1"/>
  <c r="J23" i="8"/>
  <c r="J34" i="8" s="1"/>
  <c r="O22" i="8"/>
  <c r="M22" i="8"/>
  <c r="K22" i="8"/>
  <c r="I22" i="8"/>
  <c r="G22" i="8"/>
  <c r="N21" i="8"/>
  <c r="P20" i="8"/>
  <c r="N19" i="8"/>
  <c r="P18" i="8"/>
  <c r="N18" i="8"/>
  <c r="L18" i="8"/>
  <c r="J18" i="8"/>
  <c r="H18" i="8"/>
  <c r="L17" i="8"/>
  <c r="J16" i="8"/>
  <c r="H16" i="8"/>
  <c r="N16" i="8"/>
  <c r="L15" i="8"/>
  <c r="H14" i="8"/>
  <c r="N14" i="8"/>
  <c r="L13" i="8"/>
  <c r="J12" i="8"/>
  <c r="N12" i="8"/>
  <c r="K110" i="6"/>
  <c r="K109" i="6" s="1"/>
  <c r="H30" i="1" s="1"/>
  <c r="K106" i="6"/>
  <c r="F48" i="8" s="1"/>
  <c r="P48" i="8" s="1"/>
  <c r="K96" i="6"/>
  <c r="F47" i="8" s="1"/>
  <c r="P47" i="8" s="1"/>
  <c r="K92" i="6"/>
  <c r="F46" i="8" s="1"/>
  <c r="L46" i="8" s="1"/>
  <c r="K85" i="6"/>
  <c r="F45" i="8" s="1"/>
  <c r="L45" i="8" s="1"/>
  <c r="K81" i="6"/>
  <c r="F44" i="8" s="1"/>
  <c r="L44" i="8" s="1"/>
  <c r="K77" i="6"/>
  <c r="F72" i="8" s="1"/>
  <c r="P72" i="8" s="1"/>
  <c r="K74" i="6"/>
  <c r="F33" i="8" s="1"/>
  <c r="N33" i="8" s="1"/>
  <c r="K72" i="6"/>
  <c r="F43" i="8" s="1"/>
  <c r="P43" i="8" s="1"/>
  <c r="K67" i="6"/>
  <c r="F71" i="8" s="1"/>
  <c r="N71" i="8" s="1"/>
  <c r="K63" i="6"/>
  <c r="F31" i="8" s="1"/>
  <c r="P31" i="8" s="1"/>
  <c r="K58" i="6"/>
  <c r="F42" i="8" s="1"/>
  <c r="P42" i="8" s="1"/>
  <c r="K46" i="6"/>
  <c r="F41" i="8" s="1"/>
  <c r="L41" i="8" s="1"/>
  <c r="K39" i="6"/>
  <c r="K34" i="6"/>
  <c r="K24" i="6"/>
  <c r="K17" i="6"/>
  <c r="F68" i="8" s="1"/>
  <c r="P68" i="8" s="1"/>
  <c r="K14" i="6"/>
  <c r="F38" i="8" s="1"/>
  <c r="P38" i="8" s="1"/>
  <c r="L74" i="5"/>
  <c r="H29" i="1" s="1"/>
  <c r="L69" i="5"/>
  <c r="F62" i="8" s="1"/>
  <c r="P62" i="8" s="1"/>
  <c r="L63" i="5"/>
  <c r="L55" i="5"/>
  <c r="L49" i="5"/>
  <c r="L45" i="5"/>
  <c r="L40" i="5"/>
  <c r="F27" i="8" s="1"/>
  <c r="P27" i="8" s="1"/>
  <c r="L36" i="5"/>
  <c r="F37" i="8" s="1"/>
  <c r="P37" i="8" s="1"/>
  <c r="L32" i="5"/>
  <c r="F36" i="8" s="1"/>
  <c r="P36" i="8" s="1"/>
  <c r="L29" i="5"/>
  <c r="F35" i="8" s="1"/>
  <c r="P35" i="8" s="1"/>
  <c r="L24" i="5"/>
  <c r="F30" i="8" s="1"/>
  <c r="J30" i="8" s="1"/>
  <c r="L18" i="5"/>
  <c r="F29" i="8" s="1"/>
  <c r="N29" i="8" s="1"/>
  <c r="L13" i="5"/>
  <c r="F19" i="1" s="1"/>
  <c r="H19" i="1" s="1"/>
  <c r="N71" i="3"/>
  <c r="G33" i="1"/>
  <c r="P74" i="8" l="1"/>
  <c r="L47" i="8"/>
  <c r="N47" i="8"/>
  <c r="K91" i="6"/>
  <c r="H28" i="1" s="1"/>
  <c r="P46" i="8"/>
  <c r="P44" i="8"/>
  <c r="L43" i="8"/>
  <c r="P71" i="8"/>
  <c r="J31" i="8"/>
  <c r="L42" i="8"/>
  <c r="K33" i="6"/>
  <c r="H24" i="1" s="1"/>
  <c r="F70" i="8"/>
  <c r="P70" i="8" s="1"/>
  <c r="J32" i="8"/>
  <c r="P41" i="8"/>
  <c r="F73" i="8"/>
  <c r="P73" i="8" s="1"/>
  <c r="G192" i="9"/>
  <c r="P56" i="8"/>
  <c r="L38" i="8"/>
  <c r="N30" i="8"/>
  <c r="L20" i="8"/>
  <c r="J20" i="8"/>
  <c r="L55" i="8"/>
  <c r="N59" i="8"/>
  <c r="L54" i="5"/>
  <c r="H31" i="1" s="1"/>
  <c r="L12" i="8"/>
  <c r="L16" i="8"/>
  <c r="H21" i="8"/>
  <c r="J27" i="8"/>
  <c r="L31" i="8"/>
  <c r="L48" i="8"/>
  <c r="N49" i="8"/>
  <c r="N55" i="8"/>
  <c r="N58" i="8"/>
  <c r="N62" i="8"/>
  <c r="N66" i="8"/>
  <c r="P21" i="8"/>
  <c r="N31" i="8"/>
  <c r="N48" i="8"/>
  <c r="H12" i="8"/>
  <c r="K80" i="6"/>
  <c r="H27" i="1" s="1"/>
  <c r="K57" i="6"/>
  <c r="H26" i="1" s="1"/>
  <c r="K38" i="6"/>
  <c r="H25" i="1" s="1"/>
  <c r="K13" i="6"/>
  <c r="H23" i="1" s="1"/>
  <c r="L14" i="8"/>
  <c r="P19" i="8"/>
  <c r="N27" i="8"/>
  <c r="F56" i="8"/>
  <c r="L52" i="8"/>
  <c r="N53" i="8"/>
  <c r="P14" i="8"/>
  <c r="L30" i="8"/>
  <c r="L35" i="8"/>
  <c r="L37" i="8"/>
  <c r="N52" i="8"/>
  <c r="L54" i="8"/>
  <c r="P12" i="8"/>
  <c r="J14" i="8"/>
  <c r="P16" i="8"/>
  <c r="H19" i="8"/>
  <c r="L27" i="8"/>
  <c r="L36" i="8"/>
  <c r="L53" i="8"/>
  <c r="N54" i="8"/>
  <c r="L39" i="5"/>
  <c r="H22" i="1" s="1"/>
  <c r="L62" i="5"/>
  <c r="H32" i="1" s="1"/>
  <c r="L28" i="5"/>
  <c r="H21" i="1" s="1"/>
  <c r="L17" i="5"/>
  <c r="H20" i="1" s="1"/>
  <c r="F22" i="8"/>
  <c r="P26" i="8"/>
  <c r="L28" i="8"/>
  <c r="J29" i="8"/>
  <c r="L32" i="8"/>
  <c r="F34" i="8"/>
  <c r="N35" i="8"/>
  <c r="N38" i="8"/>
  <c r="N40" i="8"/>
  <c r="N42" i="8"/>
  <c r="N61" i="8"/>
  <c r="N65" i="8"/>
  <c r="N69" i="8"/>
  <c r="H13" i="8"/>
  <c r="P13" i="8"/>
  <c r="H15" i="8"/>
  <c r="P15" i="8"/>
  <c r="H17" i="8"/>
  <c r="P17" i="8"/>
  <c r="J19" i="8"/>
  <c r="N20" i="8"/>
  <c r="J21" i="8"/>
  <c r="J25" i="8"/>
  <c r="P30" i="8"/>
  <c r="J33" i="8"/>
  <c r="N36" i="8"/>
  <c r="N37" i="8"/>
  <c r="N39" i="8"/>
  <c r="N41" i="8"/>
  <c r="N43" i="8"/>
  <c r="N44" i="8"/>
  <c r="N45" i="8"/>
  <c r="N46" i="8"/>
  <c r="N57" i="8"/>
  <c r="J13" i="8"/>
  <c r="J15" i="8"/>
  <c r="J17" i="8"/>
  <c r="L19" i="8"/>
  <c r="H20" i="8"/>
  <c r="L21" i="8"/>
  <c r="L25" i="8"/>
  <c r="N28" i="8"/>
  <c r="L29" i="8"/>
  <c r="N32" i="8"/>
  <c r="L33" i="8"/>
  <c r="P45" i="8"/>
  <c r="N60" i="8"/>
  <c r="N64" i="8"/>
  <c r="N68" i="8"/>
  <c r="N72" i="8"/>
  <c r="N13" i="8"/>
  <c r="N15" i="8"/>
  <c r="N17" i="8"/>
  <c r="P25" i="8"/>
  <c r="P29" i="8"/>
  <c r="P33" i="8"/>
  <c r="N74" i="8" l="1"/>
  <c r="N70" i="8"/>
  <c r="N73" i="8"/>
  <c r="F57" i="1"/>
  <c r="E57" i="1" s="1"/>
  <c r="L22" i="8"/>
  <c r="S14" i="8" s="1"/>
  <c r="F74" i="8"/>
  <c r="F76" i="8" s="1"/>
  <c r="N22" i="8"/>
  <c r="S13" i="8" s="1"/>
  <c r="J22" i="8"/>
  <c r="S15" i="8" s="1"/>
  <c r="P22" i="8"/>
  <c r="S12" i="8" s="1"/>
  <c r="H22" i="8"/>
  <c r="S16" i="8" s="1"/>
  <c r="L56" i="8"/>
  <c r="N56" i="8"/>
  <c r="F33" i="1"/>
  <c r="F63" i="1" l="1"/>
  <c r="F65" i="1"/>
  <c r="F59" i="1"/>
  <c r="E59" i="1" s="1"/>
  <c r="F61" i="1"/>
  <c r="S18" i="8"/>
  <c r="H33" i="1"/>
  <c r="K28" i="10"/>
  <c r="K31" i="10" s="1"/>
  <c r="L31" i="10" s="1"/>
  <c r="E40" i="1" s="1"/>
  <c r="E43" i="1" l="1"/>
  <c r="E61" i="1"/>
  <c r="E63" i="1" l="1"/>
  <c r="E65" i="1"/>
</calcChain>
</file>

<file path=xl/comments1.xml><?xml version="1.0" encoding="utf-8"?>
<comments xmlns="http://schemas.openxmlformats.org/spreadsheetml/2006/main">
  <authors>
    <author>Julio Cesar Mancipe Caicedo</author>
    <author>Elizabeth Sanabria</author>
  </authors>
  <commentList>
    <comment ref="B12" authorId="0" shapeId="0">
      <text>
        <r>
          <rPr>
            <b/>
            <sz val="9"/>
            <color indexed="81"/>
            <rFont val="Tahoma"/>
            <family val="2"/>
          </rPr>
          <t>Julio Cesar Mancipe Caicedo:</t>
        </r>
        <r>
          <rPr>
            <sz val="9"/>
            <color indexed="81"/>
            <rFont val="Tahoma"/>
            <family val="2"/>
          </rPr>
          <t xml:space="preserve">
El tipo de entidad.</t>
        </r>
      </text>
    </comment>
    <comment ref="B13" authorId="0" shapeId="0">
      <text>
        <r>
          <rPr>
            <b/>
            <sz val="9"/>
            <color indexed="81"/>
            <rFont val="Tahoma"/>
            <family val="2"/>
          </rPr>
          <t>Julio Cesar Mancipe Caicedo:</t>
        </r>
        <r>
          <rPr>
            <sz val="9"/>
            <color indexed="81"/>
            <rFont val="Tahoma"/>
            <family val="2"/>
          </rPr>
          <t xml:space="preserve">
Misión de la entidad</t>
        </r>
      </text>
    </comment>
    <comment ref="B14" authorId="0" shapeId="0">
      <text>
        <r>
          <rPr>
            <b/>
            <sz val="9"/>
            <color indexed="81"/>
            <rFont val="Tahoma"/>
            <family val="2"/>
          </rPr>
          <t>Julio Cesar Mancipe Caicedo:</t>
        </r>
        <r>
          <rPr>
            <sz val="9"/>
            <color indexed="81"/>
            <rFont val="Tahoma"/>
            <family val="2"/>
          </rPr>
          <t xml:space="preserve">
resumen de la organización (misión, visión, objetivos estratégicos</t>
        </r>
      </text>
    </comment>
    <comment ref="B20" authorId="1" shapeId="0">
      <text>
        <r>
          <rPr>
            <b/>
            <sz val="9"/>
            <color indexed="81"/>
            <rFont val="Tahoma"/>
            <family val="2"/>
          </rPr>
          <t>Elizabeth Sanabria:</t>
        </r>
        <r>
          <rPr>
            <sz val="9"/>
            <color indexed="81"/>
            <rFont val="Tahoma"/>
            <family val="2"/>
          </rPr>
          <t xml:space="preserve">
Los niveles de madurez son Inicial, Gestionado, Definido, Egestionado cuantitativamente, Optimizado, ver mayor detalle en el capitulo II del modelo de seguridad y privacidad de MinTic
</t>
        </r>
      </text>
    </comment>
    <comment ref="B21" authorId="1" shapeId="0">
      <text>
        <r>
          <rPr>
            <b/>
            <sz val="9"/>
            <color indexed="81"/>
            <rFont val="Tahoma"/>
            <family val="2"/>
          </rPr>
          <t>Elizabeth Sanabria:</t>
        </r>
        <r>
          <rPr>
            <sz val="9"/>
            <color indexed="81"/>
            <rFont val="Tahoma"/>
            <family val="2"/>
          </rPr>
          <t xml:space="preserve">
Los componentes del ciclo son Planificación, Implementación, Gestión y Mejora Continua</t>
        </r>
      </text>
    </comment>
    <comment ref="O55" authorId="1" shapeId="0">
      <text>
        <r>
          <rPr>
            <b/>
            <sz val="9"/>
            <color indexed="81"/>
            <rFont val="Tahoma"/>
            <family val="2"/>
          </rPr>
          <t>Digiware:</t>
        </r>
        <r>
          <rPr>
            <sz val="9"/>
            <color indexed="81"/>
            <rFont val="Tahoma"/>
            <family val="2"/>
          </rPr>
          <t xml:space="preserve">
en nombre del documento coloque un nombre que identifique de que se trata por ejemplo "Política de borrado de información"</t>
        </r>
      </text>
    </comment>
  </commentList>
</comments>
</file>

<file path=xl/comments2.xml><?xml version="1.0" encoding="utf-8"?>
<comments xmlns="http://schemas.openxmlformats.org/spreadsheetml/2006/main">
  <authors>
    <author>Elizabeth Sanabria</author>
  </authors>
  <commentList>
    <comment ref="D11"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F11" authorId="0" shapeId="0">
      <text>
        <r>
          <rPr>
            <b/>
            <sz val="9"/>
            <color indexed="81"/>
            <rFont val="Tahoma"/>
            <family val="2"/>
          </rPr>
          <t>Elizabeth Sanabria:</t>
        </r>
        <r>
          <rPr>
            <sz val="9"/>
            <color indexed="81"/>
            <rFont val="Tahoma"/>
            <family val="2"/>
          </rPr>
          <t xml:space="preserve">
1) Especificaciones Técnicas, Objetivo</t>
        </r>
      </text>
    </comment>
    <comment ref="J11"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L11" authorId="0" shapeId="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B13" authorId="0" shapeId="0">
      <text>
        <r>
          <rPr>
            <b/>
            <sz val="9"/>
            <color indexed="81"/>
            <rFont val="Tahoma"/>
            <family val="2"/>
          </rPr>
          <t>Elizabeth Sanabria:</t>
        </r>
        <r>
          <rPr>
            <sz val="9"/>
            <color indexed="81"/>
            <rFont val="Tahoma"/>
            <family val="2"/>
          </rPr>
          <t xml:space="preserve">
Administrativas 1
</t>
        </r>
      </text>
    </comment>
    <comment ref="D14" authorId="0" shapeId="0">
      <text>
        <r>
          <rPr>
            <b/>
            <sz val="9"/>
            <color indexed="81"/>
            <rFont val="Tahoma"/>
            <family val="2"/>
          </rPr>
          <t>Elizabeth Sanabria:</t>
        </r>
        <r>
          <rPr>
            <sz val="9"/>
            <color indexed="81"/>
            <rFont val="Tahoma"/>
            <family val="2"/>
          </rPr>
          <t xml:space="preserve">
Identificar y evaluar el nivel de implementación en políticas de seguridad de la información en la entidad.</t>
        </r>
      </text>
    </comment>
  </commentList>
</comments>
</file>

<file path=xl/comments3.xml><?xml version="1.0" encoding="utf-8"?>
<comments xmlns="http://schemas.openxmlformats.org/spreadsheetml/2006/main">
  <authors>
    <author>Elizabeth Sanabria</author>
  </authors>
  <commentList>
    <comment ref="C11"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E11" authorId="0" shapeId="0">
      <text>
        <r>
          <rPr>
            <b/>
            <sz val="9"/>
            <color indexed="81"/>
            <rFont val="Tahoma"/>
            <family val="2"/>
          </rPr>
          <t>Elizabeth Sanabria:</t>
        </r>
        <r>
          <rPr>
            <sz val="9"/>
            <color indexed="81"/>
            <rFont val="Tahoma"/>
            <family val="2"/>
          </rPr>
          <t xml:space="preserve">
1) Especificaciones Técnicas, Objetivo</t>
        </r>
      </text>
    </comment>
    <comment ref="I11"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K11" authorId="0" shapeId="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A13" authorId="0" shapeId="0">
      <text>
        <r>
          <rPr>
            <b/>
            <sz val="9"/>
            <color indexed="81"/>
            <rFont val="Tahoma"/>
            <family val="2"/>
          </rPr>
          <t>Elizabeth Sanabria:</t>
        </r>
        <r>
          <rPr>
            <sz val="9"/>
            <color indexed="81"/>
            <rFont val="Tahoma"/>
            <family val="2"/>
          </rPr>
          <t xml:space="preserve">
Administrativas 1
</t>
        </r>
      </text>
    </comment>
  </commentList>
</comments>
</file>

<file path=xl/comments4.xml><?xml version="1.0" encoding="utf-8"?>
<comments xmlns="http://schemas.openxmlformats.org/spreadsheetml/2006/main">
  <authors>
    <author>Elizabeth Sanabria</author>
  </authors>
  <commentList>
    <comment ref="D16" authorId="0" shapeId="0">
      <text>
        <r>
          <rPr>
            <b/>
            <sz val="9"/>
            <color indexed="81"/>
            <rFont val="Tahoma"/>
            <family val="2"/>
          </rPr>
          <t>Elizabeth Sanabria:</t>
        </r>
        <r>
          <rPr>
            <sz val="9"/>
            <color indexed="81"/>
            <rFont val="Tahoma"/>
            <family val="2"/>
          </rPr>
          <t xml:space="preserve">
Instrumento de evaluación 3.1 Item de seguridad técnico y administrativo a evaluar</t>
        </r>
      </text>
    </comment>
    <comment ref="I16" authorId="0" shapeId="0">
      <text>
        <r>
          <rPr>
            <b/>
            <sz val="9"/>
            <color indexed="81"/>
            <rFont val="Tahoma"/>
            <family val="2"/>
          </rPr>
          <t>Elizabeth Sanabria:</t>
        </r>
      </text>
    </comment>
    <comment ref="K16" authorId="0" shapeId="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List>
</comments>
</file>

<file path=xl/comments5.xml><?xml version="1.0" encoding="utf-8"?>
<comments xmlns="http://schemas.openxmlformats.org/spreadsheetml/2006/main">
  <authors>
    <author>Elizabeth Sanabria</author>
  </authors>
  <commentList>
    <comment ref="H11" authorId="0" shapeId="0">
      <text>
        <r>
          <rPr>
            <b/>
            <sz val="9"/>
            <color indexed="81"/>
            <rFont val="Tahoma"/>
            <family val="2"/>
          </rPr>
          <t>Elizabeth Sanabria:</t>
        </r>
        <r>
          <rPr>
            <sz val="9"/>
            <color indexed="81"/>
            <rFont val="Tahoma"/>
            <family val="2"/>
          </rPr>
          <t xml:space="preserve">
MENOR
CUMPLE
MAYOR
</t>
        </r>
      </text>
    </comment>
    <comment ref="J11" authorId="0" shapeId="0">
      <text>
        <r>
          <rPr>
            <b/>
            <sz val="9"/>
            <color indexed="81"/>
            <rFont val="Tahoma"/>
            <family val="2"/>
          </rPr>
          <t>Elizabeth Sanabria:</t>
        </r>
        <r>
          <rPr>
            <sz val="9"/>
            <color indexed="81"/>
            <rFont val="Tahoma"/>
            <family val="2"/>
          </rPr>
          <t xml:space="preserve">
MENOR
CUMPLE
MAYOR
</t>
        </r>
      </text>
    </comment>
    <comment ref="L11" authorId="0" shapeId="0">
      <text>
        <r>
          <rPr>
            <b/>
            <sz val="9"/>
            <color indexed="81"/>
            <rFont val="Tahoma"/>
            <family val="2"/>
          </rPr>
          <t>Elizabeth Sanabria:</t>
        </r>
        <r>
          <rPr>
            <sz val="9"/>
            <color indexed="81"/>
            <rFont val="Tahoma"/>
            <family val="2"/>
          </rPr>
          <t xml:space="preserve">
MENOR
CUMPLE
MAYOR
</t>
        </r>
      </text>
    </comment>
    <comment ref="N11" authorId="0" shapeId="0">
      <text>
        <r>
          <rPr>
            <b/>
            <sz val="9"/>
            <color indexed="81"/>
            <rFont val="Tahoma"/>
            <family val="2"/>
          </rPr>
          <t>Elizabeth Sanabria:</t>
        </r>
        <r>
          <rPr>
            <sz val="9"/>
            <color indexed="81"/>
            <rFont val="Tahoma"/>
            <family val="2"/>
          </rPr>
          <t xml:space="preserve">
MENOR
CUMPLE
MAYOR
</t>
        </r>
      </text>
    </comment>
    <comment ref="P11" authorId="0" shapeId="0">
      <text>
        <r>
          <rPr>
            <b/>
            <sz val="9"/>
            <color indexed="81"/>
            <rFont val="Tahoma"/>
            <family val="2"/>
          </rPr>
          <t>Elizabeth Sanabria:</t>
        </r>
        <r>
          <rPr>
            <sz val="9"/>
            <color indexed="81"/>
            <rFont val="Tahoma"/>
            <family val="2"/>
          </rPr>
          <t xml:space="preserve">
MENOR
CUMPLE
MAYOR
</t>
        </r>
      </text>
    </comment>
    <comment ref="F18" authorId="0" shapeId="0">
      <text>
        <r>
          <rPr>
            <b/>
            <sz val="9"/>
            <color indexed="81"/>
            <rFont val="Tahoma"/>
            <family val="2"/>
          </rPr>
          <t>Elizabeth Sanabria:</t>
        </r>
        <r>
          <rPr>
            <sz val="9"/>
            <color indexed="81"/>
            <rFont val="Tahoma"/>
            <family val="2"/>
          </rPr>
          <t xml:space="preserve">
Elizabeth Sanabria:
Coloque 20 o 40 de acuerdo al requisito
</t>
        </r>
      </text>
    </comment>
    <comment ref="F23" authorId="0" shapeId="0">
      <text>
        <r>
          <rPr>
            <b/>
            <sz val="9"/>
            <color indexed="81"/>
            <rFont val="Tahoma"/>
            <family val="2"/>
          </rPr>
          <t>Elizabeth Sanabria:</t>
        </r>
        <r>
          <rPr>
            <sz val="9"/>
            <color indexed="81"/>
            <rFont val="Tahoma"/>
            <family val="2"/>
          </rPr>
          <t xml:space="preserve">
Elizabeth Sanabria:
Coloque 20 o 40 de acuerdo al requisito
</t>
        </r>
      </text>
    </comment>
    <comment ref="F24" authorId="0" shapeId="0">
      <text>
        <r>
          <rPr>
            <b/>
            <sz val="9"/>
            <color indexed="81"/>
            <rFont val="Tahoma"/>
            <family val="2"/>
          </rPr>
          <t>Elizabeth Sanabria:</t>
        </r>
        <r>
          <rPr>
            <sz val="9"/>
            <color indexed="81"/>
            <rFont val="Tahoma"/>
            <family val="2"/>
          </rPr>
          <t xml:space="preserve">
Elizabeth Sanabria:
Coloque 20 o 40 de acuerdo al requisito
</t>
        </r>
      </text>
    </comment>
  </commentList>
</comments>
</file>

<file path=xl/sharedStrings.xml><?xml version="1.0" encoding="utf-8"?>
<sst xmlns="http://schemas.openxmlformats.org/spreadsheetml/2006/main" count="3402" uniqueCount="1300">
  <si>
    <t>INSTRUMENTO DE IDENTIFICACIÓN DE LA LINEA BASE DE SEGURIDAD
HOJA PORTADA</t>
  </si>
  <si>
    <t>ENTIDAD EVALUADA</t>
  </si>
  <si>
    <t>FECHAS DE EVALUACIÓN</t>
  </si>
  <si>
    <t>CONTACTO</t>
  </si>
  <si>
    <t>ELABORADO POR</t>
  </si>
  <si>
    <t>EVALUACIÓN DE EFECTIVIDAD DE CONTROLES -  ISO 27001:2013 ANEXO A</t>
  </si>
  <si>
    <t>No.</t>
  </si>
  <si>
    <t>Evaluación de Efectividad de controles</t>
  </si>
  <si>
    <t>DOMINIO</t>
  </si>
  <si>
    <t>Calificación Actual</t>
  </si>
  <si>
    <t>Calificación Objetivo</t>
  </si>
  <si>
    <t>EVALUACIÓN DE EFECTIVIDAD DE CONTROL</t>
  </si>
  <si>
    <t>A.5</t>
  </si>
  <si>
    <t>A.6</t>
  </si>
  <si>
    <t>A.7</t>
  </si>
  <si>
    <t>A.8</t>
  </si>
  <si>
    <t>A.9</t>
  </si>
  <si>
    <t>CONTROL DE ACCESO</t>
  </si>
  <si>
    <t>A.10</t>
  </si>
  <si>
    <t>CRIPTOGRAFÍA</t>
  </si>
  <si>
    <t>A.11</t>
  </si>
  <si>
    <t>SEGURIDAD FÍSICA Y DEL ENTORNO</t>
  </si>
  <si>
    <t>A.12</t>
  </si>
  <si>
    <t>SEGURIDAD DE LAS OPERACIONES</t>
  </si>
  <si>
    <t>A.13</t>
  </si>
  <si>
    <t>SEGURIDAD DE LAS COMUNICACIONES</t>
  </si>
  <si>
    <t>A.14</t>
  </si>
  <si>
    <t>ADQUISICIÓN, DESARROLLO Y MANTENIMIENTO DE SISTEMAS</t>
  </si>
  <si>
    <t>A.15</t>
  </si>
  <si>
    <t>RELACIONES CON LOS PROVEEDORES</t>
  </si>
  <si>
    <t>A.16</t>
  </si>
  <si>
    <t>GESTIÓN DE INCIDENTES DE SEGURIDAD DE LA INFORMACIÓN</t>
  </si>
  <si>
    <t>A.17</t>
  </si>
  <si>
    <t>A.18</t>
  </si>
  <si>
    <t>PROMEDIO EVALUACIÓN DE CONTROLES</t>
  </si>
  <si>
    <t>AVANCE CICLO DE FUNCIONAMIENTO DEL MODELO DE OPERACIÓN (PHVA)</t>
  </si>
  <si>
    <t>Año</t>
  </si>
  <si>
    <t>AVANCE PHVA</t>
  </si>
  <si>
    <t>COMPONENTE</t>
  </si>
  <si>
    <t>% de Avance Actual Entidad</t>
  </si>
  <si>
    <t>% Avance Esperado</t>
  </si>
  <si>
    <t>Planificación</t>
  </si>
  <si>
    <t>Implementación</t>
  </si>
  <si>
    <t>Evaluación de desempeño</t>
  </si>
  <si>
    <t>Mejora continua</t>
  </si>
  <si>
    <t>TOTAL</t>
  </si>
  <si>
    <t>NIVEL DE MADUREZ MODELO SEGURIDAD Y PRIVACIDAD DE LA INFORMACIÓN</t>
  </si>
  <si>
    <t>NIVEL DE CUMPLIMIENTO</t>
  </si>
  <si>
    <t>CONTEO DE VALORES IGUAL A MENOR</t>
  </si>
  <si>
    <t>TOTAL DE CALIFICACIONES DE CUMPLIMIENTO</t>
  </si>
  <si>
    <t>TOTAL DE REQUISITOS CON CALIFICACIONES DE CUMPLIMIENTO</t>
  </si>
  <si>
    <t>NIVELES DE MADUREZ DEL MODELO DE SEGURIDAD Y PRIVACIDAD DE LA INFORMACIÓN</t>
  </si>
  <si>
    <t>Inicial</t>
  </si>
  <si>
    <t>CRÍTICO</t>
  </si>
  <si>
    <t>0% a 35%</t>
  </si>
  <si>
    <t>INTERMEDIO</t>
  </si>
  <si>
    <t>36% a 70%</t>
  </si>
  <si>
    <t>Repetible</t>
  </si>
  <si>
    <t>SUFICIENTE</t>
  </si>
  <si>
    <t>71% a 100%</t>
  </si>
  <si>
    <t>Definido</t>
  </si>
  <si>
    <t>Administrado</t>
  </si>
  <si>
    <t>Optimizado</t>
  </si>
  <si>
    <t>CALIFICACIÓN FRENTE A MEJORES PRÁCTICAS EN CIBERSEGURIDAD (NIST)</t>
  </si>
  <si>
    <t>FUNCION CIBERSEGURIDAD</t>
  </si>
  <si>
    <t>META</t>
  </si>
  <si>
    <t>DETECTAR</t>
  </si>
  <si>
    <t>IDENTIFICAR</t>
  </si>
  <si>
    <t>PROTEJER</t>
  </si>
  <si>
    <t>RECUPERAR</t>
  </si>
  <si>
    <t>RESPONDER</t>
  </si>
  <si>
    <t>Total general</t>
  </si>
  <si>
    <t>MODELO FRAMEWORK CIBERSEGURIDAD NIST</t>
  </si>
  <si>
    <t>Etiquetas de fila</t>
  </si>
  <si>
    <t>CALIFICACIÓN ENTIDAD</t>
  </si>
  <si>
    <t>NIVEL IDEAL CSF</t>
  </si>
  <si>
    <t>PROTEGER</t>
  </si>
  <si>
    <t>Tabla de Escala  de Valoración de Controles
ISO 27001:2013 ANEXO A</t>
  </si>
  <si>
    <t>Descripción</t>
  </si>
  <si>
    <t>Calificación</t>
  </si>
  <si>
    <t>Criterio</t>
  </si>
  <si>
    <t>No Aplica</t>
  </si>
  <si>
    <t>N/A</t>
  </si>
  <si>
    <t>No aplica.</t>
  </si>
  <si>
    <t>Inexistente</t>
  </si>
  <si>
    <r>
      <rPr>
        <sz val="10"/>
        <color indexed="10"/>
        <rFont val="Calibri"/>
        <family val="2"/>
        <scheme val="minor"/>
      </rPr>
      <t>Total falta de cualquier proceso reconocible</t>
    </r>
    <r>
      <rPr>
        <sz val="10"/>
        <rFont val="Calibri"/>
        <family val="2"/>
        <scheme val="minor"/>
      </rPr>
      <t>. La Organización ni siquiera ha reconocido que hay un problema a tratar. No se aplican controles.</t>
    </r>
  </si>
  <si>
    <r>
      <t xml:space="preserve">1) Hay una evidencia de que la Organización ha reconocido que existe un problema y que hay que tratarlo. </t>
    </r>
    <r>
      <rPr>
        <sz val="10"/>
        <color indexed="10"/>
        <rFont val="Calibri"/>
        <family val="2"/>
        <scheme val="minor"/>
      </rPr>
      <t>No hay procesos estandarizados.</t>
    </r>
    <r>
      <rPr>
        <sz val="10"/>
        <rFont val="Calibri"/>
        <family val="2"/>
        <scheme val="minor"/>
      </rPr>
      <t xml:space="preserve"> La implementación de un control depende de cada individuo y es principalmente </t>
    </r>
    <r>
      <rPr>
        <sz val="10"/>
        <color indexed="10"/>
        <rFont val="Calibri"/>
        <family val="2"/>
        <scheme val="minor"/>
      </rPr>
      <t>reactiva. 
2) Se cuenta con procedimientos documentados pero no son conocidos y/o no se aplican.</t>
    </r>
  </si>
  <si>
    <r>
      <rPr>
        <sz val="10"/>
        <color indexed="10"/>
        <rFont val="Calibri"/>
        <family val="2"/>
        <scheme val="minor"/>
      </rPr>
      <t xml:space="preserve">Los procesos y los controles siguen un patrón regular. </t>
    </r>
    <r>
      <rPr>
        <sz val="10"/>
        <rFont val="Calibri"/>
        <family val="2"/>
        <scheme val="minor"/>
      </rPr>
      <t>Los procesos se han desarrollado hasta el punto en que diferentes procedimientos son seguidos por diferentes personas.</t>
    </r>
    <r>
      <rPr>
        <sz val="10"/>
        <color indexed="10"/>
        <rFont val="Calibri"/>
        <family val="2"/>
        <scheme val="minor"/>
      </rPr>
      <t xml:space="preserve"> No hay formación ni comunicación formal</t>
    </r>
    <r>
      <rPr>
        <sz val="10"/>
        <rFont val="Calibri"/>
        <family val="2"/>
        <scheme val="minor"/>
      </rPr>
      <t xml:space="preserve"> sobre los procedimientos y estándares. Hay un alto grado de confianza en los conocimientos de cada persona, por eso hay probabilidad de errores.</t>
    </r>
  </si>
  <si>
    <t>Efectivo</t>
  </si>
  <si>
    <r>
      <rPr>
        <sz val="10"/>
        <color indexed="10"/>
        <rFont val="Calibri"/>
        <family val="2"/>
        <scheme val="minor"/>
      </rPr>
      <t>Los procesos y los controles se documentan y se comunican</t>
    </r>
    <r>
      <rPr>
        <sz val="10"/>
        <rFont val="Calibri"/>
        <family val="2"/>
        <scheme val="minor"/>
      </rPr>
      <t xml:space="preserve">. Los controles </t>
    </r>
    <r>
      <rPr>
        <sz val="10"/>
        <color rgb="FFFF0000"/>
        <rFont val="Calibri"/>
        <family val="2"/>
        <scheme val="minor"/>
      </rPr>
      <t xml:space="preserve">son efectivos </t>
    </r>
    <r>
      <rPr>
        <sz val="10"/>
        <rFont val="Calibri"/>
        <family val="2"/>
        <scheme val="minor"/>
      </rPr>
      <t xml:space="preserve">y se aplican </t>
    </r>
    <r>
      <rPr>
        <sz val="10"/>
        <color rgb="FFFF0000"/>
        <rFont val="Calibri"/>
        <family val="2"/>
        <scheme val="minor"/>
      </rPr>
      <t>casi siempre</t>
    </r>
    <r>
      <rPr>
        <sz val="10"/>
        <rFont val="Calibri"/>
        <family val="2"/>
        <scheme val="minor"/>
      </rPr>
      <t>. Sin embargo es poco probable la detección de desviaciones, cuando el control no se aplica oportunamente o la forma de aplicarlo no es la indicada.</t>
    </r>
  </si>
  <si>
    <t>Gestionado</t>
  </si>
  <si>
    <r>
      <t xml:space="preserve">Los controles se monitorean y se miden. Es posible </t>
    </r>
    <r>
      <rPr>
        <sz val="10"/>
        <color indexed="10"/>
        <rFont val="Calibri"/>
        <family val="2"/>
        <scheme val="minor"/>
      </rPr>
      <t>monitorear y medir el cumplimiento de los procedimientos</t>
    </r>
    <r>
      <rPr>
        <sz val="10"/>
        <rFont val="Calibri"/>
        <family val="2"/>
        <scheme val="minor"/>
      </rPr>
      <t xml:space="preserve"> y tomar medidas de acción donde los procesos no estén funcionando eficientemente.</t>
    </r>
  </si>
  <si>
    <r>
      <t>Las buenas prácticas se siguen y</t>
    </r>
    <r>
      <rPr>
        <sz val="10"/>
        <color rgb="FFFF0000"/>
        <rFont val="Calibri"/>
        <family val="2"/>
        <scheme val="minor"/>
      </rPr>
      <t xml:space="preserve"> automatizan</t>
    </r>
    <r>
      <rPr>
        <sz val="10"/>
        <rFont val="Calibri"/>
        <family val="2"/>
        <scheme val="minor"/>
      </rPr>
      <t xml:space="preserve">. Los procesos han sido redefinidos hasta el nivel de </t>
    </r>
    <r>
      <rPr>
        <sz val="10"/>
        <color indexed="10"/>
        <rFont val="Calibri"/>
        <family val="2"/>
        <scheme val="minor"/>
      </rPr>
      <t>mejores prácticas</t>
    </r>
    <r>
      <rPr>
        <sz val="10"/>
        <rFont val="Calibri"/>
        <family val="2"/>
        <scheme val="minor"/>
      </rPr>
      <t xml:space="preserve">, basándose en los resultados de una </t>
    </r>
    <r>
      <rPr>
        <sz val="10"/>
        <color indexed="10"/>
        <rFont val="Calibri"/>
        <family val="2"/>
        <scheme val="minor"/>
      </rPr>
      <t>mejora continua</t>
    </r>
    <r>
      <rPr>
        <sz val="10"/>
        <rFont val="Calibri"/>
        <family val="2"/>
        <scheme val="minor"/>
      </rPr>
      <t>.</t>
    </r>
  </si>
  <si>
    <t>INSTRUMENTO DE IDENTIFICACIÓN DE LA LINEA BASE DE SEGURIDAD 
HOJA LEVANTAMIENTO DE INFORMACIÓN</t>
  </si>
  <si>
    <t>TIPOS DE ENTIDAD</t>
  </si>
  <si>
    <t>DATOS BASICOS</t>
  </si>
  <si>
    <t>Tipo Entidad</t>
  </si>
  <si>
    <t>Misión</t>
  </si>
  <si>
    <t>Mapa de Procesos</t>
  </si>
  <si>
    <t>Organigrama</t>
  </si>
  <si>
    <t>PREGUNTAS</t>
  </si>
  <si>
    <t>Que le preocupa a la Entidad en temas de seguridad de la información?</t>
  </si>
  <si>
    <t>La protección de la información de los beneficiarios desde el punto de vista de la confidencialidad y la integridad.</t>
  </si>
  <si>
    <t>En que nivel de madurez considera que está?</t>
  </si>
  <si>
    <t>En que componente del ciclo PHVA considera que va?</t>
  </si>
  <si>
    <t>NO.</t>
  </si>
  <si>
    <t>DATOS E INFORMACIÓN A RECOLECTAR PARA LA EVALUACIÓN</t>
  </si>
  <si>
    <t>NOMBRE DEL DOCUMENTO ENTREGADO</t>
  </si>
  <si>
    <t>OBSERVACIONES</t>
  </si>
  <si>
    <t>Lista de información BASICA a solicitar</t>
  </si>
  <si>
    <t>Tipo de entidad (Nacional, Territorial A, Territorial B o C)</t>
  </si>
  <si>
    <t>Análisis de contexto: La entidad debe determinar los aspectos externos e internos que son necesarios para cumplir su propósito y que afectan su capacidad para lograr los resultados previstos en el MSPI.</t>
  </si>
  <si>
    <t>Organigrama de la entidad, detallando el área de seguridad de la información o quien haga sus veces</t>
  </si>
  <si>
    <t>Políticas de seguridad de la información formalizada y firmada</t>
  </si>
  <si>
    <t>Organigrama, roles y responsabilidades de seguridad de la información, asignación del recurso humano y comunicación de roles y responsabilidades.</t>
  </si>
  <si>
    <t>Documento con el resultado de la autoevaluación realizada a la Entidad, de la gestión de la seguridad y privacidad de la información e infraestructura de red de comunicaciones (IPv4/IPv6), revisado y aprobado por la alta dirección</t>
  </si>
  <si>
    <t>Documento con el resultado de la herramienta de la encuesta de diagnóstico de seguridad y privacidad de la información, revisado, aprobado y aceptado por la alta dirección</t>
  </si>
  <si>
    <t>Documento con el resultado de la estratificación de la entidad, aceptado y aprobado por la alta dirección</t>
  </si>
  <si>
    <t>Objetivo, alcance y límites del MSPI (Modelo de Seguridad y Privacidad de la Información)</t>
  </si>
  <si>
    <t>Procedimientos de control documental del MSPI</t>
  </si>
  <si>
    <t>Metodología de Gestión de riesgos</t>
  </si>
  <si>
    <t>Riesgos identificados y valorados de acuerdo a la metodología</t>
  </si>
  <si>
    <t>Planes de tratamiento de los riesgos</t>
  </si>
  <si>
    <t xml:space="preserve">Formatos de acuerdos contractuales con empleados y contratistas para establecer responsabilidades de las partes en seguridad de la información </t>
  </si>
  <si>
    <t>Procedimiento de verificación de antecedentes para candidatos a un empleo en la entidad</t>
  </si>
  <si>
    <t>Documento con el plan de comunicación, sensibilización y capacitación en seguridad de la información, revisado y aprobado por la alta Dirección, con sus respectivos soportes.</t>
  </si>
  <si>
    <t>Documento que haga claridad sobre el proceso disciplinario en caso de incumplimiento de las políticas de seguridad de la información</t>
  </si>
  <si>
    <t>Inventario de activos de información clasificados, de la entidad, revisado y aprobado por la alta dirección</t>
  </si>
  <si>
    <t>Inventario de áreas de procesamiento de información y telecomunicaciones</t>
  </si>
  <si>
    <t>Diagrama de red de alto nivel o arquitectura de TI</t>
  </si>
  <si>
    <t>Inventario de partes externas o terceros a los que se transfiere información de la entidad</t>
  </si>
  <si>
    <t>Formato de acuerdo de transferencia de información</t>
  </si>
  <si>
    <t>Inventario de proveedores que tengan acceso a los activos de información, indicando el servicio que prestan o bienes que venden</t>
  </si>
  <si>
    <t>Plan de continuidad de  la Entidad aprobado</t>
  </si>
  <si>
    <t>Inventario de obligaciones legales, estatutarias, reglamentarias, normativas relacionadas con seguridad de la información</t>
  </si>
  <si>
    <t>Listado de auditorias relacionadas con seguridad de la información realizadas en la entidad</t>
  </si>
  <si>
    <t>Procedimientos, manuales, guías, directrices, lineamientos, estándares, instructivos relacionados con seguridad de la información, el modelo de seguridad y privacidad de la información de MinTic y Gobierno en Línea.</t>
  </si>
  <si>
    <t>Indicadores y métricas de seguridad de la información definidos.</t>
  </si>
  <si>
    <t>Declaración de aplicabilidad</t>
  </si>
  <si>
    <t>Aceptación de los riesgos residuales por parte de los dueños de los riesgos</t>
  </si>
  <si>
    <t>Lista de información para aquellas entidades que hayan avanzado en la fase de IMPLEMENTACIÓN</t>
  </si>
  <si>
    <t>Documento con la estrategia de planificación y control operacional, revisado y aprobado por la alta Dirección.</t>
  </si>
  <si>
    <t xml:space="preserve">Avance en la ejecución del  plan de tratamiento de riesgos </t>
  </si>
  <si>
    <t>Indicadores de gestión del MSPI definidos, revisados y aprobados por la alta Dirección.</t>
  </si>
  <si>
    <t>Lista de información para aquellas entidades que hayan avanzado en la fase de EVALUACIÓN DE DESEMPEÑO</t>
  </si>
  <si>
    <t>Documento con el plan de seguimiento, evaluación, análisis y resultados del MSPI, revisado y aprobado por la alta Dirección.</t>
  </si>
  <si>
    <t>Solicite y evalue el documento con el plan de seguimiento, evaluación, análisis y resultadosdel MSPI, revisado y aprobado por la alta Dirección.</t>
  </si>
  <si>
    <t>Documento con el plan de auditorías internas y resultados, de acuerdo a lo establecido en el plan de auditorías, revisado y aprobado por la alta Dirección.</t>
  </si>
  <si>
    <t>Resultado del seguimiento, evaluación y análisis del plan de tratamiento de riesgos, revisado y aprobado por la alta Dirección.</t>
  </si>
  <si>
    <t>Lista de información para aquellas entidades que hayan avanzado en la fase de MEJORA CONTINUA</t>
  </si>
  <si>
    <t xml:space="preserve">Documento con el plan de seguimiento, evaluación y análisis para el  MSPI, revisado y aprobado por la alta Dirección. </t>
  </si>
  <si>
    <t>Porcentaje de cumplimiento del MSPI en los procesos de la entidad</t>
  </si>
  <si>
    <t># total de procesos</t>
  </si>
  <si>
    <t># de procesos definidos en el alcance</t>
  </si>
  <si>
    <t>Total avance por procesos</t>
  </si>
  <si>
    <t>Con base al alcance definido en la política de seguridad y el total de procesos de la entidad, indicar los siguientes datos</t>
  </si>
  <si>
    <t>INSTRUMENTO DE IDENTIFICACIÓN DE LA LINEA BASE DE SEGURIDAD
HOJA LEVANTAMIENTO DE INFORMACIÓN</t>
  </si>
  <si>
    <t>RESPONSABLE / AREA</t>
  </si>
  <si>
    <t xml:space="preserve">TEMA </t>
  </si>
  <si>
    <t>FUNCIONARIO</t>
  </si>
  <si>
    <t>Control interno</t>
  </si>
  <si>
    <t>Revisiones de seguridad de la información</t>
  </si>
  <si>
    <t>Revisión independiente de la seguridad de la información</t>
  </si>
  <si>
    <t>Cumplimiento con las políticas y normas de seguridad.</t>
  </si>
  <si>
    <t>CUMPLIMIENTO</t>
  </si>
  <si>
    <t>Auditoría Interna Plan</t>
  </si>
  <si>
    <t>Auditoría Interna Ejecución y Subsanación de hallazgos y brechas</t>
  </si>
  <si>
    <t>Gestión humana</t>
  </si>
  <si>
    <t>Selección e investigación de antecedentes</t>
  </si>
  <si>
    <t>Términos y condiciones del empleo</t>
  </si>
  <si>
    <t>Responsable de compras y adquisiciones</t>
  </si>
  <si>
    <t>Seguridad de la información en las relaciones con los proveedores</t>
  </si>
  <si>
    <t>Gestión de la prestación de servicios de proveedores</t>
  </si>
  <si>
    <t>Responsable de la continuidad</t>
  </si>
  <si>
    <t>ASPECTOS DE SEGURIDAD DE LA INFORMACIÓN DE LA GESTIÓN DE LA CONTINUIDAD DEL NEGOCIO</t>
  </si>
  <si>
    <t>Continuidad de la seguridad de la información</t>
  </si>
  <si>
    <t>Planificación de la continuidad de la seguridad de la información</t>
  </si>
  <si>
    <t>Implementación de la continuidad de la seguridad de la información</t>
  </si>
  <si>
    <t>Verificación, revisión y evaluación de la continuidad de la seguridad de la información.</t>
  </si>
  <si>
    <t>Redundancias</t>
  </si>
  <si>
    <t>Disponibilidad de instalaciones de procesamiento de información</t>
  </si>
  <si>
    <t>Responsable de la seguridad física</t>
  </si>
  <si>
    <t>ÁREAS SEGURAS</t>
  </si>
  <si>
    <t>Perímetro de seguridad física</t>
  </si>
  <si>
    <t>Áreas de despacho y carga</t>
  </si>
  <si>
    <t>Visita al Centro de Computo</t>
  </si>
  <si>
    <t>Responsable de SI</t>
  </si>
  <si>
    <t>POLITICAS DE SEGURIDAD DE LA INFORMACIÓN</t>
  </si>
  <si>
    <t>ORGANIZACIÓN DE LA SEGURIDAD DE LA INFORMACIÓN</t>
  </si>
  <si>
    <t>SEGURIDAD DE LOS RECURSOS HUMANOS</t>
  </si>
  <si>
    <t>Antes de asumir el empleo</t>
  </si>
  <si>
    <t xml:space="preserve"> Durante la ejecución del empleo</t>
  </si>
  <si>
    <t>Terminación y cambio de empleo</t>
  </si>
  <si>
    <t>GESTIÓN DE ACTIVOS</t>
  </si>
  <si>
    <t>Cumplimiento de requisitos legales y contractuales</t>
  </si>
  <si>
    <t>PROCEDIMIENTOS OPERACIONALES Y RESPONSABILIDADES</t>
  </si>
  <si>
    <t>Procedimientos de operación documentados</t>
  </si>
  <si>
    <t>Gestión de cambios</t>
  </si>
  <si>
    <t>Gestión de capacidad</t>
  </si>
  <si>
    <t>Separación de los ambientes de desarrollo, pruebas y operación</t>
  </si>
  <si>
    <t>PROTECCIÓN CONTRA CÓDIGOS MALICIOSOS</t>
  </si>
  <si>
    <t>COPIAS DE RESPALDO</t>
  </si>
  <si>
    <t>REGISTRO Y SEGUIMIENTO</t>
  </si>
  <si>
    <t>Registro de eventos</t>
  </si>
  <si>
    <t>Protección de la información de registro</t>
  </si>
  <si>
    <t>Registros del administrador y del operador</t>
  </si>
  <si>
    <t>Sincronización de relojes</t>
  </si>
  <si>
    <t>CONTROL DE SOFTWARE OPERACIONAL</t>
  </si>
  <si>
    <t>Instalación de software en sistemas operativos</t>
  </si>
  <si>
    <t>GESTIÓN DE LA VULNERABILIDAD TÉCNICA</t>
  </si>
  <si>
    <t>Gestión de las vulnerabilidades técnicas</t>
  </si>
  <si>
    <t>Restricciones sobre la instalación de software</t>
  </si>
  <si>
    <t>CONSIDERACIONES SOBRE AUDITORÍAS DE SISTEMAS DE INFORMACIÓN</t>
  </si>
  <si>
    <t>Controles sobre auditorías de sistemas de información</t>
  </si>
  <si>
    <t>GESTIÓN DE LA SEGURIDAD DE LAS REDES</t>
  </si>
  <si>
    <t>TRANSFERENCIA DE INFORMACIÓN</t>
  </si>
  <si>
    <t>REQUISITOS DE SEGURIDAD DE LOS SISTEMAS DE INFORMACIÓN</t>
  </si>
  <si>
    <t>SEGURIDAD EN LOS PROCESOS DE DESARROLLO Y DE SOPORTE</t>
  </si>
  <si>
    <t>DATOS DE PRUEBA</t>
  </si>
  <si>
    <t>Alcande MSPI (Modelo de Seguridad y Privacidad de la Información)</t>
  </si>
  <si>
    <t>Identificación y valoración de riesgos</t>
  </si>
  <si>
    <t>Tratamiento de riesgos de seguridad de la información</t>
  </si>
  <si>
    <t>Toma de conciencia, educación y formación en la seguridad de la información</t>
  </si>
  <si>
    <t>Planificación y control operacional</t>
  </si>
  <si>
    <t>Implementación del plan de tratamiento de riesgos</t>
  </si>
  <si>
    <t>Indicadores de gestión del MSPI</t>
  </si>
  <si>
    <t>Plan de seguimiento, evaluación y análisis del MSPI</t>
  </si>
  <si>
    <t>Evaluación del plan de tratamiento de riesgos</t>
  </si>
  <si>
    <t>Tratamiento de  temas de seguridad y privacidad de la información en los comités del modelo integrado de gestión, o en los comités directivos interdisciplinarios de la Entidad</t>
  </si>
  <si>
    <t>Con base en el inventario de activos de información clasificado, se establece la caracterización de cada uno de los sistemas de información.</t>
  </si>
  <si>
    <t>La entidad conoce su papel dentro del estado Colombiano, identifica y comunica a las partes interesadas la infraestructura crítica.</t>
  </si>
  <si>
    <t>Las prioridades relaciondadas con la misión, objetivos y actividades de la Entidad son establecidas y comunicadas.</t>
  </si>
  <si>
    <t>La gestión de riesgos tiene en cuenta los riesgos de ciberseguridad</t>
  </si>
  <si>
    <t xml:space="preserve">Detección de actividades anómalas </t>
  </si>
  <si>
    <t>Respuesta a incidentes de ciberseguridad, planes de recuperación y restauración</t>
  </si>
  <si>
    <t>Responsable de TICs</t>
  </si>
  <si>
    <t>Teletrabajo</t>
  </si>
  <si>
    <t>Manejo de medios</t>
  </si>
  <si>
    <t>Derechos de propiedad intelectual.</t>
  </si>
  <si>
    <t>Plan y Estrategia de transisicón de IPv4 a IPv6</t>
  </si>
  <si>
    <t>Implementación del plan de estrategia de transición de IPv4 a IPv6</t>
  </si>
  <si>
    <t>Calidad</t>
  </si>
  <si>
    <t xml:space="preserve">Procedimientos de control documental del MSPI </t>
  </si>
  <si>
    <t>INSTRUMENTO DE IDENTIFICACIÓN DE LA LINEA BASE DE SEGURIDAD ADMINISTRATIVA Y TÉCNICA
HOJA LEVANTAMIENTO DE INFORMACIÓN</t>
  </si>
  <si>
    <t>ID. ITEM</t>
  </si>
  <si>
    <t>CARGO</t>
  </si>
  <si>
    <t>ITEM</t>
  </si>
  <si>
    <t>DESCRIPCIÓN</t>
  </si>
  <si>
    <t xml:space="preserve">ISO </t>
  </si>
  <si>
    <t>MSPI</t>
  </si>
  <si>
    <t>CIBERSEGURIDAD</t>
  </si>
  <si>
    <t>PRUEBA</t>
  </si>
  <si>
    <t>EVIDENCIA</t>
  </si>
  <si>
    <t>BRECHA</t>
  </si>
  <si>
    <t>NIVEL DE CUMPLIMIENTO ANEXO A ISO 27001</t>
  </si>
  <si>
    <t>RECOMENDACIÓN</t>
  </si>
  <si>
    <t>POLÍTICA DE SEGURIDAD DE LA INFORMACIÓN</t>
  </si>
  <si>
    <t>AD.1</t>
  </si>
  <si>
    <t>Orientación de la dirección para gestión de la seguridad de la información</t>
  </si>
  <si>
    <t>Componente planificación y modelo de madurez nivel gestionado</t>
  </si>
  <si>
    <t>AD.1.1</t>
  </si>
  <si>
    <t>Responsable  de SI</t>
  </si>
  <si>
    <t>Documento de la política de seguridad y privacidad de la Información</t>
  </si>
  <si>
    <t>Se debe definir un conjunto de políticas para la seguridad de la información aprobada por la dirección, publicada y comunicada a los empleados y a la partes externas pertinentes</t>
  </si>
  <si>
    <t>A.5.1.1</t>
  </si>
  <si>
    <t>Componente planificación y modelo de madurez inicial</t>
  </si>
  <si>
    <t>ID.GV-1</t>
  </si>
  <si>
    <r>
      <t xml:space="preserve">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t>
    </r>
    <r>
      <rPr>
        <b/>
        <sz val="9"/>
        <color theme="1"/>
        <rFont val="Calibri"/>
        <family val="2"/>
        <scheme val="minor"/>
      </rPr>
      <t>Para la calificación tenga en cuenta que:</t>
    </r>
    <r>
      <rPr>
        <sz val="9"/>
        <color theme="1"/>
        <rFont val="Calibri"/>
        <family val="2"/>
        <scheme val="minor"/>
      </rPr>
      <t xml:space="preserv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r>
  </si>
  <si>
    <t>AD.1.2</t>
  </si>
  <si>
    <t>Revisión y evaluación</t>
  </si>
  <si>
    <t>Las políticas para seguridad de la información se deberían revisar a intervalos planificados o si ocurren cambios significativos, para asegurar su conveniencia, adecuación y eficacia continuas.</t>
  </si>
  <si>
    <t>A.5.1.2</t>
  </si>
  <si>
    <t>componente planificación</t>
  </si>
  <si>
    <t>RESPONSABILIDADES Y ORGANIZACIÓN SEGURIDAD INFORMACIÓN</t>
  </si>
  <si>
    <t>A2</t>
  </si>
  <si>
    <t>Marco de referencia de gestión para iniciar y controlar la implementación y la operación de la seguridad de la información dentro de la organización
Garantizar la seguridad del teletrabajo y el uso de los dispositivos móviles</t>
  </si>
  <si>
    <t>AD.2.1</t>
  </si>
  <si>
    <t>Organización Interna</t>
  </si>
  <si>
    <t>Marco de referencia de gestión para iniciar y controlar la implementación y la operación de la seguridad de la información dentro de la organización</t>
  </si>
  <si>
    <t>A.6.1</t>
  </si>
  <si>
    <t>Componente planificación y modelo de madurez gestionado</t>
  </si>
  <si>
    <t>AD.2.1.1</t>
  </si>
  <si>
    <t>Roles y responsabilidades para la seguridad de la información</t>
  </si>
  <si>
    <t>Se deben definir y asignar todas las responsabilidades de la seguridad de la información</t>
  </si>
  <si>
    <t>A.6.1.1</t>
  </si>
  <si>
    <t>Componente planificación</t>
  </si>
  <si>
    <t>ID.AM-6
ID.GV-2
PR.AT-2
PR.AT-3
PR.AT-4
PR.AT-5
DE.DP-1
RS.CO-1</t>
  </si>
  <si>
    <t xml:space="preserve">Para revisarlo frente a la NIST verifique si 1) los roles y responsabilidades frente a la ciberseguridad han sido establecidos 2) los roles y responsabilidades de seguridad de la información han sido coordinados y alineados con los roles internos y las terceras partes externas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4)Están definidas las responsabilidades para la gestión del riesgo de SI y la aceptación de los riesgos residuales?
5) Están definidos y documentados los niveles de autorización?
6) Se cuenta con un presupuesto formalmente asignado a las actividades del SGSI (por ejemplo campañas de sensibilización en seguridad de la información) 
</t>
  </si>
  <si>
    <t>AD.2.1.2</t>
  </si>
  <si>
    <t>Separación de deberes / tareas</t>
  </si>
  <si>
    <t>Los deberes y áreas de responsabilidad en conflicto se debe separar para reducir las posibilidades de modificación no autorizada o no intencional, o el uso indebido de los activos de la organización.</t>
  </si>
  <si>
    <t>A.6.1.2</t>
  </si>
  <si>
    <t>PR.AC-4
PR.DS-5
RS.CO-3</t>
  </si>
  <si>
    <t xml:space="preserve">Indague como evitan que una  persona pueda acceder, modificar o usar activos sin autorización ni detección. La mejor práctica dicta que el inicio de un evento deber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t>
  </si>
  <si>
    <t>AD.2.1.3</t>
  </si>
  <si>
    <t>Contacto con las autoridades.</t>
  </si>
  <si>
    <t>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</si>
  <si>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A.6.1.3</t>
  </si>
  <si>
    <t>RS.CO-2</t>
  </si>
  <si>
    <t>Solicite los procedimientos  establecidos que especifiquen cuándo y a través de que autoridades se debería contactar a las autoridades, verifique si de acuerdo a estos procedimientos se han  reportado eventos o incidentes de SI de forma consistente.</t>
  </si>
  <si>
    <t>AD.2.1.4</t>
  </si>
  <si>
    <t>Contacto con grupos de interés especiales</t>
  </si>
  <si>
    <t>Se deben mantener contactos apropiados con grupos de interés especial u otros foros y asociaciones profesionales especializadas en seguridad. Por ejemplo a través de una membresía</t>
  </si>
  <si>
    <t>A.6.1.4</t>
  </si>
  <si>
    <t>ID.RA-2</t>
  </si>
  <si>
    <t>Pregunte sobre las  membrecías en grupos o foros de interés especial en seguridad de la información en los que se encuentran inscritos las personas responsables de la SI.</t>
  </si>
  <si>
    <t>AD.2.1.5</t>
  </si>
  <si>
    <t>Seguridad de la información en la gestión de proyectos</t>
  </si>
  <si>
    <t>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t>
  </si>
  <si>
    <t>A.6.1.5</t>
  </si>
  <si>
    <t xml:space="preserve">PR.IP-2
</t>
  </si>
  <si>
    <t xml:space="preserve">
Pregunte como la Entidad integra la seguridad de la información en el ciclo de vida de los proyectos para asegurar que para asegurar que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</si>
  <si>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t>AD.2.2</t>
  </si>
  <si>
    <t>Dispositivos Móviles y Teletrabajo</t>
  </si>
  <si>
    <t>Garantizar la seguridad del teletrabajo y uso de dispositivos móviles</t>
  </si>
  <si>
    <t>A.6.2</t>
  </si>
  <si>
    <t>Modelo de Madurez Gestionado</t>
  </si>
  <si>
    <t>AD.2.2.1</t>
  </si>
  <si>
    <t>Política para dispositivos móviles</t>
  </si>
  <si>
    <t>Se deberían adoptar una política y unas medidas de seguridad de soporte, para gestionar los riesgos introducidos por el uso de dispositivos móviles.</t>
  </si>
  <si>
    <t>A.6.2.1</t>
  </si>
  <si>
    <t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</si>
  <si>
    <t>AD.2.2.2</t>
  </si>
  <si>
    <t>Se deberían implementar una política y unas medidas de seguridad de soporte, para proteger la información a la que se tiene acceso, que es procesada o almacenada en los lugares en los que se realiza teletrabajo.</t>
  </si>
  <si>
    <t>A.6.2.2</t>
  </si>
  <si>
    <t>PR.AC-3</t>
  </si>
  <si>
    <t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t>
  </si>
  <si>
    <t>AD.3</t>
  </si>
  <si>
    <t xml:space="preserve">Responsable de SI/Gestión Humana/Líderes de los procesos
</t>
  </si>
  <si>
    <t>AD.3.1</t>
  </si>
  <si>
    <t>Asegurar que el personal y contratistas comprenden sus responsabilidades y son idóneos en los roles para los que son considerados.</t>
  </si>
  <si>
    <t>A.7.1</t>
  </si>
  <si>
    <t>Modelo de Madurez Definido</t>
  </si>
  <si>
    <t>AD.3.1.1</t>
  </si>
  <si>
    <t>Gestión Humana</t>
  </si>
  <si>
    <t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t>
  </si>
  <si>
    <t>A.7.1.1</t>
  </si>
  <si>
    <t>PR.DS-5
PR.IP-11</t>
  </si>
  <si>
    <t xml:space="preserve">Revise el proceso de selección de los funcionarios y contratistas, verifique que se lleva a cabo una revisión de: 
a) Referencias satisfactorias
b) Verificación de la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t>
  </si>
  <si>
    <t>AD.3.1.2</t>
  </si>
  <si>
    <t>Los acuerdos contractuales con empleados y contratistas, deben establecer sus responsabilidades y las de la organización en cuanto a la seguridad de la información.</t>
  </si>
  <si>
    <t>A.7.1.2</t>
  </si>
  <si>
    <t>PR.DS-5</t>
  </si>
  <si>
    <t>AD.3.2</t>
  </si>
  <si>
    <t>Responsable de SI/Líderes de los procesos</t>
  </si>
  <si>
    <t>Asegurar que los funcionarios y contratistas tomen consciencia de sus responsabilidades sobre la seguridad de la información y las cumplan.</t>
  </si>
  <si>
    <t xml:space="preserve"> </t>
  </si>
  <si>
    <t>AD.3.2.1</t>
  </si>
  <si>
    <t>Responsabilidades de la dirección</t>
  </si>
  <si>
    <t>La dirección debe exigir a todos los empleados y contratistas la aplicación de la seguridad de la información de acuerdo con las políticas y procedimientos establecidos por la organización.</t>
  </si>
  <si>
    <t>A.7.2.1</t>
  </si>
  <si>
    <t>ID.GV-2</t>
  </si>
  <si>
    <t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 
</t>
  </si>
  <si>
    <t>AD.3.2.2</t>
  </si>
  <si>
    <t xml:space="preserve">Responsable de SI/Líderes de los procesos
</t>
  </si>
  <si>
    <t>Todos los empleados de la Entidad, y en donde sea pertinente, los contratistas, deben recibir la educación y la formación en toma de conciencia apropiada, y actualizaciones regulares sobre las políticas y procedimientos pertinentes para su cargo.</t>
  </si>
  <si>
    <t>A.7.2.2</t>
  </si>
  <si>
    <t>Componente planeación
Modelo de Madurez Inicial</t>
  </si>
  <si>
    <t>PR.AT-1
PR.AT-2
PR.AT-3
PR.AT-4
PR.AT-5</t>
  </si>
  <si>
    <r>
      <t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scheme val="minor"/>
      </rPr>
      <t>Para la calificación tenga en cuenta que:</t>
    </r>
    <r>
      <rPr>
        <sz val="9"/>
        <color theme="1"/>
        <rFont val="Calibri"/>
        <family val="2"/>
        <scheme val="minor"/>
      </rPr>
      <t xml:space="preserve">
Si Los funcionarios de la Entidad no tienen conciencia de la seguridad y privacidad de la información.
Diseñar programas para los conciencia y comunicación, de las políticas de seguridad y privacidad de la información, </t>
    </r>
    <r>
      <rPr>
        <b/>
        <sz val="9"/>
        <color theme="1"/>
        <rFont val="Calibri"/>
        <family val="2"/>
        <scheme val="minor"/>
      </rPr>
      <t>están en 20.</t>
    </r>
    <r>
      <rPr>
        <sz val="9"/>
        <color theme="1"/>
        <rFont val="Calibri"/>
        <family val="2"/>
        <scheme val="minor"/>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scheme val="minor"/>
      </rPr>
      <t>están en 40.</t>
    </r>
    <r>
      <rPr>
        <sz val="9"/>
        <color theme="1"/>
        <rFont val="Calibri"/>
        <family val="2"/>
        <scheme val="minor"/>
      </rPr>
      <t xml:space="preserve">
Si se han ejecutado los planes de toma de conciencia, comunicación y divulgación, de las políticas de
seguridad y privacidad de la información, aprobados por la alta Dirección,</t>
    </r>
    <r>
      <rPr>
        <b/>
        <sz val="9"/>
        <color theme="1"/>
        <rFont val="Calibri"/>
        <family val="2"/>
        <scheme val="minor"/>
      </rPr>
      <t xml:space="preserve"> están en 60.</t>
    </r>
    <r>
      <rPr>
        <sz val="9"/>
        <color theme="1"/>
        <rFont val="Calibri"/>
        <family val="2"/>
        <scheme val="minor"/>
      </rPr>
      <t xml:space="preserve">
</t>
    </r>
  </si>
  <si>
    <t>AD.3.2.3</t>
  </si>
  <si>
    <t>Proceso disciplinario</t>
  </si>
  <si>
    <t>Se debe contar con un proceso disciplinario formal el cual debería ser comunicado, para emprender acciones contra empleados que hayan cometido una violación a la seguridad de la información.</t>
  </si>
  <si>
    <t>A.7.2.3</t>
  </si>
  <si>
    <t>Pregunte cual es el proceso disciplinario que se sigue cuando se verifica que ha ocurrido una violación a la seguridad de la información, quien y como se determina la sanción al infractor?</t>
  </si>
  <si>
    <t>AD.3.3</t>
  </si>
  <si>
    <t>Proteger los intereses de la Entidad como parte del proceso de cambio o terminación de empleo.</t>
  </si>
  <si>
    <t xml:space="preserve">A.7.3 </t>
  </si>
  <si>
    <t>AD.5.1.3</t>
  </si>
  <si>
    <t>Terminación o cambio de responsabilidades de empleo</t>
  </si>
  <si>
    <t>Las responsabilidades y los deberes de seguridad de la información que permanecen válidos después de la terminación o cambio de contrato se deberían definir, comunicar al empleado o contratista y se deberían hacer cumplir.</t>
  </si>
  <si>
    <t>A.7.3.1</t>
  </si>
  <si>
    <t xml:space="preserve">
Revisar los acuerdos de confidencialidad, verificando que deben acordar que después de terminada la relación laboral o contrato seguirán vigentes por un periodo de tiempo.
</t>
  </si>
  <si>
    <t>AD.4</t>
  </si>
  <si>
    <t>AD.4.1</t>
  </si>
  <si>
    <t>Responsabilidad de los activos</t>
  </si>
  <si>
    <t>Identificar los activos organizacionales y definir las responsabilidades de protección apropiadas.</t>
  </si>
  <si>
    <t>A.8.1</t>
  </si>
  <si>
    <t xml:space="preserve">
</t>
  </si>
  <si>
    <t>AD.4.1.1</t>
  </si>
  <si>
    <t>Inventario de activos</t>
  </si>
  <si>
    <t>Se deben identificar los activos asociados con la información y las instalaciones de procesamiento de información, y se debe elaborar y mantener un inventario de estos activos.</t>
  </si>
  <si>
    <t>A.8.1.1</t>
  </si>
  <si>
    <t>Componente Planificación
Modelo de madurez inicial</t>
  </si>
  <si>
    <t>ID AM-1
ID AM-2
ID.AM-5</t>
  </si>
  <si>
    <r>
      <t xml:space="preserve">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
    </r>
    <r>
      <rPr>
        <b/>
        <sz val="9"/>
        <color theme="1"/>
        <rFont val="Calibri"/>
        <family val="2"/>
        <scheme val="minor"/>
      </rPr>
      <t xml:space="preserve">Tenga en cuenta para la calificación:
</t>
    </r>
    <r>
      <rPr>
        <sz val="9"/>
        <color theme="1"/>
        <rFont val="Calibri"/>
        <family val="2"/>
        <scheme val="minor"/>
      </rPr>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r>
  </si>
  <si>
    <t>AD.4.1.2</t>
  </si>
  <si>
    <t>Propiedad de los activos</t>
  </si>
  <si>
    <t>Los activos mantenidos en el inventario deben tener un propietario.</t>
  </si>
  <si>
    <t>A.8.1.2</t>
  </si>
  <si>
    <t>ID AM-1
ID AM-2</t>
  </si>
  <si>
    <t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t>
  </si>
  <si>
    <t>AD.4.1.3</t>
  </si>
  <si>
    <t>Uso aceptable de los activos</t>
  </si>
  <si>
    <t>Se deben identificar, documentar e implementar reglas para el uso aceptable de información y de activos asociados con información e instalaciones de procesamiento de información.</t>
  </si>
  <si>
    <t>A.8.1.3</t>
  </si>
  <si>
    <t xml:space="preserve">Pregunte por la política, procedimiento, directriz o lineamiento que defina el uso aceptable de los activos, verifique que es conocida por los empleados y usuarios de partes externas que usan activos de la Entidad o tienen acceso a ellos. </t>
  </si>
  <si>
    <t>AD.4.1.4</t>
  </si>
  <si>
    <t>Devolución de activos</t>
  </si>
  <si>
    <t>Todos los empleados y usuarios de partes externas deben devolver todos los activos de la organización que se encuentren a su cargo, al terminar su empleo, contrato o acuerdo.</t>
  </si>
  <si>
    <t>A.8.1.4</t>
  </si>
  <si>
    <t>PR.IP-11</t>
  </si>
  <si>
    <t xml:space="preserve">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
</t>
  </si>
  <si>
    <t>AD.4.2</t>
  </si>
  <si>
    <t>Clasificación de información</t>
  </si>
  <si>
    <t>Asegurar que la información recibe un nivel apropiado de protección, de acuerdo con su importancia para la Entidad.</t>
  </si>
  <si>
    <t>A.8.2</t>
  </si>
  <si>
    <t>AD.4.2.1</t>
  </si>
  <si>
    <t>Clasificación de la información</t>
  </si>
  <si>
    <t>La información se debería clasificar en función de los requisitos legales, valor, criticidad y susceptibilidad a divulgación o a modificación no autorizada.</t>
  </si>
  <si>
    <t>A.8.2.1</t>
  </si>
  <si>
    <t>Modelo de Madurez Inicial</t>
  </si>
  <si>
    <t xml:space="preserve">Solicite el procedimiento mediante el cual se clasifican los activos de información y evalué: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t>
  </si>
  <si>
    <t>AD.4.2.2</t>
  </si>
  <si>
    <t>Etiquetado de la información</t>
  </si>
  <si>
    <t>A.8.2.2</t>
  </si>
  <si>
    <t>PR.DS-5
PR.PT-2</t>
  </si>
  <si>
    <t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Revise en  una muestra de activos el correcto etiquetado
</t>
  </si>
  <si>
    <t>AD.4.2.3</t>
  </si>
  <si>
    <t>Manejo de activos</t>
  </si>
  <si>
    <t>A.8.2.3</t>
  </si>
  <si>
    <t>PR.DS-1
PR.DS-2
PR.DS-3
PR.DS-5
PR.IP-6
PR.PT-2</t>
  </si>
  <si>
    <t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t>
  </si>
  <si>
    <t>AD.4.3</t>
  </si>
  <si>
    <t>Evitar la divulgación, la modificación, el retiro o la destrucción no autorizados de la información almacenada en los medios.</t>
  </si>
  <si>
    <t xml:space="preserve">A.8.3 </t>
  </si>
  <si>
    <t>AD.4.3.1</t>
  </si>
  <si>
    <t xml:space="preserve">Gestión de medios removibles </t>
  </si>
  <si>
    <t>A.8.3.1</t>
  </si>
  <si>
    <t>PR.DS-3
PR.IP-6
PR.PT-2</t>
  </si>
  <si>
    <t>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</si>
  <si>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AD.4.3.2</t>
  </si>
  <si>
    <t>Disposición de los medios</t>
  </si>
  <si>
    <t>A.8.3.2</t>
  </si>
  <si>
    <t>PR.DS-3
PR.IP-6</t>
  </si>
  <si>
    <t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t>
  </si>
  <si>
    <t>AD.4.3.3</t>
  </si>
  <si>
    <t>Transferencia de medios físicos</t>
  </si>
  <si>
    <t>A.8.3.3</t>
  </si>
  <si>
    <t>PR.DS-3
PR.PT-2</t>
  </si>
  <si>
    <t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t>
  </si>
  <si>
    <t>AD.5</t>
  </si>
  <si>
    <t>Responsable de la Continuidad</t>
  </si>
  <si>
    <t>AD.5.1</t>
  </si>
  <si>
    <t xml:space="preserve"> La continuidad de la seguridad de la información debe incluir en los sistemas de gestión de la continuidad del negocio de la Entidad.</t>
  </si>
  <si>
    <t>A.17.1</t>
  </si>
  <si>
    <t>AD.5.1.1</t>
  </si>
  <si>
    <t>A.17.1.1</t>
  </si>
  <si>
    <t>ID.BE-5
PR.IP-9</t>
  </si>
  <si>
    <r>
      <t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
    </r>
    <r>
      <rPr>
        <b/>
        <sz val="9"/>
        <color theme="1"/>
        <rFont val="Calibri"/>
        <family val="2"/>
        <scheme val="minor"/>
      </rPr>
      <t>Tenga en cuenta para la calificación:</t>
    </r>
    <r>
      <rPr>
        <sz val="9"/>
        <color theme="1"/>
        <rFont val="Calibri"/>
        <family val="2"/>
        <scheme val="minor"/>
      </rPr>
      <t xml:space="preserve">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t>
    </r>
    <r>
      <rPr>
        <b/>
        <sz val="9"/>
        <color theme="1"/>
        <rFont val="Calibri"/>
        <family val="2"/>
        <scheme val="minor"/>
      </rPr>
      <t>, están en 40.</t>
    </r>
    <r>
      <rPr>
        <sz val="9"/>
        <color theme="1"/>
        <rFont val="Calibri"/>
        <family val="2"/>
        <scheme val="minor"/>
      </rPr>
      <t xml:space="preserve">
2) Si se reconoce la importancia de ampliar los planes de continuidad de del negocio a otros procesos, pero aun no se pueden incluir ni trabajar con ellos, </t>
    </r>
    <r>
      <rPr>
        <b/>
        <sz val="9"/>
        <color theme="1"/>
        <rFont val="Calibri"/>
        <family val="2"/>
        <scheme val="minor"/>
      </rPr>
      <t>están en 60.</t>
    </r>
    <r>
      <rPr>
        <sz val="9"/>
        <color theme="1"/>
        <rFont val="Calibri"/>
        <family val="2"/>
        <scheme val="minor"/>
      </rPr>
      <t xml:space="preserve">
</t>
    </r>
  </si>
  <si>
    <t>AD.5.1.2</t>
  </si>
  <si>
    <t>La organización debe establecer, documentar, implementar y mantener procesos, procedimientos y controles para garantizar el nivel necesario de continuidad para la seguridad de la información durante una situación adversa,</t>
  </si>
  <si>
    <t>A.17.1.2</t>
  </si>
  <si>
    <t>ID.BE-5
PR.IP-4
PR.IP-9
PR.IP-9</t>
  </si>
  <si>
    <t xml:space="preserve">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
</t>
  </si>
  <si>
    <t>A.17.1.3</t>
  </si>
  <si>
    <t>Modelo de Madurez Optimizado</t>
  </si>
  <si>
    <t>PR.IP-4
PR.IP-10</t>
  </si>
  <si>
    <t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t>
  </si>
  <si>
    <t>AD.5.2</t>
  </si>
  <si>
    <t xml:space="preserve"> Asegurar la disponibilidad de las instalaciones de procesamiento de la información.</t>
  </si>
  <si>
    <t xml:space="preserve">A.17.2 </t>
  </si>
  <si>
    <t>AD.5.2.1</t>
  </si>
  <si>
    <t>A.17.2.1</t>
  </si>
  <si>
    <t>ID.BE-5</t>
  </si>
  <si>
    <t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t>
  </si>
  <si>
    <t>AD.6</t>
  </si>
  <si>
    <t>Responsable de SI/Responsable de TICs/Control Interno</t>
  </si>
  <si>
    <t>AD.6.1</t>
  </si>
  <si>
    <t>Evitar el incumplimiento de las obligaciones legales, estatutarias, de reglamentación o contractuales relacionadas con seguridad de la información y de cualquier requisito de seguridad.</t>
  </si>
  <si>
    <t xml:space="preserve">A.18.1 </t>
  </si>
  <si>
    <t>ID.GV-3</t>
  </si>
  <si>
    <t>De acuerdo a la NIST:  Los requerimientos legales y regulatorios respecto de la ciberseguridad, incluyendo la privacidad y las libertades y obligaciones civiles, son entendidos y gestionados.</t>
  </si>
  <si>
    <t>AD.6.1.1</t>
  </si>
  <si>
    <t>Identificación de la legislación aplicable y de los requisitos contractuales.</t>
  </si>
  <si>
    <t>A.18.1.1</t>
  </si>
  <si>
    <t>Modelo de Madurez Gestionado Cuantitativamente</t>
  </si>
  <si>
    <t xml:space="preserve">Solicite la relación de requisitos legales, reglamentarios, estatutarios, que le aplican a la Entidad (Normograma). 
Indague si existe un responsable de identificarlos y se definen los responsables para su cumplimiento.
</t>
  </si>
  <si>
    <t>AD.6.1.2</t>
  </si>
  <si>
    <t>A.18.1.2</t>
  </si>
  <si>
    <t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 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t>
  </si>
  <si>
    <t>AD.6.1.3</t>
  </si>
  <si>
    <t>Protección de registros.</t>
  </si>
  <si>
    <t>Se deben proteger los registros importantes de una organización de pérdida, destrucción y falsificación, en concordancia con los requerimientos estatutarios, reguladores, contractuales y comerciales</t>
  </si>
  <si>
    <t>A.18.1.3</t>
  </si>
  <si>
    <t>PR.IP-4</t>
  </si>
  <si>
    <t>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t>
  </si>
  <si>
    <t>AD.6.1.4</t>
  </si>
  <si>
    <t>Protección de los datos y privacidad de la información relacionada con los datos personales.</t>
  </si>
  <si>
    <t>Se deben asegurar la protección y privacidad de la información personal tal como se requiere en la legislación relevante, las regulaciones y, si fuese aplicable, las cláusulas contractuales.</t>
  </si>
  <si>
    <t>A.18.1.4</t>
  </si>
  <si>
    <t>DE.DP-2</t>
  </si>
  <si>
    <t xml:space="preserve">Indague sobre las disposiciones que ha definido la Entidad para cumplir con la legislación de privacidad de los datos personales, ley estatutaria 1581 de 2012 y decreto 1377 que reglamenta la ley de 2013.
1) Revise si existe una política para cumplir con la ley
2) Si están definidos los responsables
3) Si se tienen identificados los repositorios de datos personales
4) Si se ha solicitado consentimiento al titular para tratar los datos personales y se guarda registro de este hecho.
5) Si se adoptan las medidas técnicas necesarias para proteger las bases de datos donde reposan estos datos.
</t>
  </si>
  <si>
    <t>AD.6.1.5</t>
  </si>
  <si>
    <t>n/a</t>
  </si>
  <si>
    <t>Reglamentación de controles criptográficos.</t>
  </si>
  <si>
    <t>A.18.1.5</t>
  </si>
  <si>
    <t>AD.6.2</t>
  </si>
  <si>
    <t xml:space="preserve">A.18.2 </t>
  </si>
  <si>
    <t>AD.6.2.1</t>
  </si>
  <si>
    <t>A.18.2.1</t>
  </si>
  <si>
    <t xml:space="preserve">Investigue la forma como se realizan revisiones independientes (por personas diferentes o no vinculadas a un proceso o área que se revisa), de la conveniencia, la adecuación y la eficacia continuas de la  gestionar la seguridad de la información. 
Para esto solicite:
1) El plan de auditorías del año 2015
2) El resultado de las auditorías del año 2015
3) Las oportunidades de mejora o cambios en la seguridad de la información identificados.
</t>
  </si>
  <si>
    <t>AD.6.2.2</t>
  </si>
  <si>
    <t>Asegurar el cumplimiento de los sistemas con las políticas y estándares de seguridad organizacional.</t>
  </si>
  <si>
    <t>A.18.2.2</t>
  </si>
  <si>
    <t>PR.IP-12</t>
  </si>
  <si>
    <t xml:space="preserve">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 
3) Verifique si los sistemas de información son revisados regularmente para asegurar el cumplimiento de las normas de seguridad de la información 
</t>
  </si>
  <si>
    <t>AD.6.2.3</t>
  </si>
  <si>
    <t>Revisión de cumplimiento técnico.</t>
  </si>
  <si>
    <t>Los sistemas de información deben chequearse regularmente para el cumplimiento con los estándares de implementación de la seguridad.</t>
  </si>
  <si>
    <t>A.18.2.3</t>
  </si>
  <si>
    <t>ID.RA-1</t>
  </si>
  <si>
    <t xml:space="preserve">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
</t>
  </si>
  <si>
    <t>AD.7</t>
  </si>
  <si>
    <t>AD.7.1</t>
  </si>
  <si>
    <t>Asegurar la protección de los activos de la entidad que sean accesibles para los proveedores</t>
  </si>
  <si>
    <t>A.15.1</t>
  </si>
  <si>
    <t>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nomina en outsourcing), se hayan suscrito acuerdos (ANS)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t>
  </si>
  <si>
    <t>AD.7.2</t>
  </si>
  <si>
    <t>Mantener el nivel acordado de seguridad de la información y de prestación del servicio en línea con los acuerdos con los proveedores</t>
  </si>
  <si>
    <t>A.15.2</t>
  </si>
  <si>
    <t xml:space="preserve">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los incidentes de seguridad de la información y la revaloración de los riesgos.
2) </t>
  </si>
  <si>
    <t>ENTIDADEVALUADA</t>
  </si>
  <si>
    <t>T.1</t>
  </si>
  <si>
    <t>Responsable de SI/Responsable de TICs</t>
  </si>
  <si>
    <t>T.1.1</t>
  </si>
  <si>
    <t>REQUISITOS DEL NEGOCIO PARA CONTROL DE ACCESO</t>
  </si>
  <si>
    <t>Se debe limitar el acceso a información y a instalaciones de procesamiento de información.</t>
  </si>
  <si>
    <t>A.9.1</t>
  </si>
  <si>
    <t>Modelo de madurez definido</t>
  </si>
  <si>
    <t>T.1.1.1</t>
  </si>
  <si>
    <t>Política de control de acceso</t>
  </si>
  <si>
    <t>Se debe establecer, documentar y revisar una política de control de acceso con base en los requisitos del negocio y de seguridad de la información.</t>
  </si>
  <si>
    <t>A.9.1.1</t>
  </si>
  <si>
    <r>
      <t xml:space="preserve">Revisar que la </t>
    </r>
    <r>
      <rPr>
        <sz val="11"/>
        <color theme="1"/>
        <rFont val="Calibri"/>
        <family val="2"/>
        <scheme val="minor"/>
      </rPr>
      <t>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t>
    </r>
  </si>
  <si>
    <t>T.1.1.2</t>
  </si>
  <si>
    <t>Acceso a redes y a servicios en red</t>
  </si>
  <si>
    <t>Se debe permitir acceso de los usuarios a la red y a los servicios de red para los que hayan sido autorizados específicamente.</t>
  </si>
  <si>
    <t>A.9.1.2</t>
  </si>
  <si>
    <t>PR.AC-4
PR.DS-5
PR.PT-3</t>
  </si>
  <si>
    <r>
      <t xml:space="preserve">Revisar la </t>
    </r>
    <r>
      <rPr>
        <sz val="11"/>
        <color theme="1"/>
        <rFont val="Calibri"/>
        <family val="2"/>
        <scheme val="minor"/>
      </rPr>
      <t>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 uso de VPN o redes inalámbricas);
e) los requisitos de autenticación de usuarios para acceder a diversos servicios de red;
f) el seguimiento del uso de servicios de red.</t>
    </r>
  </si>
  <si>
    <t>T.1.2</t>
  </si>
  <si>
    <t>GESTIÓN DE ACCESO DE USUARIOS</t>
  </si>
  <si>
    <t>Se debe asegurar el acceso de los usuarios autorizados y evitar el acceso no autorizado a sistemas y servicios.</t>
  </si>
  <si>
    <t xml:space="preserve">A.9.2 </t>
  </si>
  <si>
    <t>Modelo de madurez gestionado cuantitativamente</t>
  </si>
  <si>
    <t>T.1.2.1</t>
  </si>
  <si>
    <t>Registro y cancelación del registro de usuarios</t>
  </si>
  <si>
    <t>Se debe implementar un proceso formal de registro y de cancelación de registro de usuarios, para posibilitar la asignación de los derechos de acceso.</t>
  </si>
  <si>
    <t xml:space="preserve">A.9.2.1 </t>
  </si>
  <si>
    <t>PR.AC-1</t>
  </si>
  <si>
    <t>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t>
  </si>
  <si>
    <t>T.1.2.2</t>
  </si>
  <si>
    <t xml:space="preserve"> Suministro de acceso de usuarios</t>
  </si>
  <si>
    <t>Se debe implementar un proceso de suministro de acceso formal de usuarios para asignar o revocar los derechos de acceso a todo tipo de usuarios para todos los sistemas y servicios.</t>
  </si>
  <si>
    <t>A.9.2.2</t>
  </si>
  <si>
    <t>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t>
  </si>
  <si>
    <t>T.1.2.3</t>
  </si>
  <si>
    <t>Gestión de derechos de acceso privilegiado</t>
  </si>
  <si>
    <t>Se debe restringir y controlar la asignación y uso de derechos de acceso privilegiado.</t>
  </si>
  <si>
    <t>A.9.2.3</t>
  </si>
  <si>
    <t>PR.AC-4
PR.DS-5</t>
  </si>
  <si>
    <t>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t>
  </si>
  <si>
    <t>T.1.2.4</t>
  </si>
  <si>
    <t>Gestión de información de autenticación secreta de usuarios</t>
  </si>
  <si>
    <t>La asignación de información de autenticación secreta se debe controlar por medio de un proceso de gestión formal.</t>
  </si>
  <si>
    <t>A.9.2.4</t>
  </si>
  <si>
    <t>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t>
  </si>
  <si>
    <t>T.1.2.5</t>
  </si>
  <si>
    <t>Revisión de los derechos de acceso de usuarios</t>
  </si>
  <si>
    <t>Los propietarios de los activos deben revisar los derechos de acceso de los usuarios, a intervalos regulares.</t>
  </si>
  <si>
    <t>A.9.2.5</t>
  </si>
  <si>
    <t>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t>
  </si>
  <si>
    <t>T.1.2.6</t>
  </si>
  <si>
    <t>Retiro o ajuste de los derechos de acceso</t>
  </si>
  <si>
    <t>Los derechos de acceso de todos los empleados y de usuarios externos a la información y a las instalaciones de procesamiento de información se deben retirar al terminar su empleo, contrato o acuerdo, o se deben ajustar cuando se hagan cambios.</t>
  </si>
  <si>
    <t>A.9.2.6</t>
  </si>
  <si>
    <t>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t>
  </si>
  <si>
    <t>T.1.3</t>
  </si>
  <si>
    <t>RESPONSABILIDADES DE LOS USUARIOS</t>
  </si>
  <si>
    <t>Hacer que los usuarios rindan cuentas por la salvaguarda de su información de autenticación.</t>
  </si>
  <si>
    <t xml:space="preserve">A.9.3 </t>
  </si>
  <si>
    <t>T.1.3.1</t>
  </si>
  <si>
    <t>Uso de información de autenticación secreta</t>
  </si>
  <si>
    <t>Se debe exigir a los usuarios que cumplan las prácticas de la organización para el uso de información de autenticación secreta.</t>
  </si>
  <si>
    <t xml:space="preserve">A.9.3.1 </t>
  </si>
  <si>
    <t>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t>
  </si>
  <si>
    <t>T.1.4</t>
  </si>
  <si>
    <t>CONTROL DE ACCESO A SISTEMAS Y APLICACIONES</t>
  </si>
  <si>
    <t>Se debe evitar el acceso no autorizado a sistemas y aplicaciones.</t>
  </si>
  <si>
    <t xml:space="preserve">A.9.4 </t>
  </si>
  <si>
    <t>T.1.4.1</t>
  </si>
  <si>
    <t>Restricción de acceso a la información</t>
  </si>
  <si>
    <t>El acceso a la información y a las funciones de los sistemas de las aplicaciones se debería restringir de acuerdo con la política de control de acceso.</t>
  </si>
  <si>
    <t xml:space="preserve">A.9.4.1 </t>
  </si>
  <si>
    <t>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t>
  </si>
  <si>
    <t>T.1.4.2</t>
  </si>
  <si>
    <t>Procedimiento de ingreso seguro</t>
  </si>
  <si>
    <t>Cuando lo requiere la política de control de acceso, el acceso a sistemas y aplicaciones se debe controlar mediante un proceso de ingreso seguro.</t>
  </si>
  <si>
    <t>A.9.4.2</t>
  </si>
  <si>
    <t>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t>
  </si>
  <si>
    <t>T.1.4.3</t>
  </si>
  <si>
    <t>Sistema de gestión de contraseñas</t>
  </si>
  <si>
    <t>Los sistemas de gestión de contraseñas deben ser interactivos y deben asegurar la calidad de las contraseñas.</t>
  </si>
  <si>
    <t>A.9.4.3</t>
  </si>
  <si>
    <t>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t>
  </si>
  <si>
    <t>T.1.4.4</t>
  </si>
  <si>
    <t>Uso de programas utilitarios privilegiados</t>
  </si>
  <si>
    <t>Se debe restringir y controlar estrictamente el uso de programas utilitarios que pudieran tener capacidad de anular el sistema y los controles de las aplicaciones.</t>
  </si>
  <si>
    <t>A.9.4.4</t>
  </si>
  <si>
    <t>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t>
  </si>
  <si>
    <t>T.1.4.5</t>
  </si>
  <si>
    <t>Control de acceso a códigos fuente de programas</t>
  </si>
  <si>
    <t>Se debe restringir el acceso a los códigos fuente de los programas.</t>
  </si>
  <si>
    <t xml:space="preserve">A.9.4.5 </t>
  </si>
  <si>
    <t>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t>
  </si>
  <si>
    <t>T.2</t>
  </si>
  <si>
    <t>T.2.1</t>
  </si>
  <si>
    <t>CONTROLES CRIPTOGRÁFICOS</t>
  </si>
  <si>
    <t>Asegurar el uso apropiado y eficaz de la criptografía para proteger la confidencialidad, la autenticidad y/o la integridad de la información.</t>
  </si>
  <si>
    <t xml:space="preserve">A.10.1 </t>
  </si>
  <si>
    <t>T.2.1.1</t>
  </si>
  <si>
    <t>Política sobre el uso de controles criptográficos</t>
  </si>
  <si>
    <t>Se debe desarrollar e implementar una política sobre el uso de controles criptográficos para la protección de la información.</t>
  </si>
  <si>
    <t xml:space="preserve">A.10.1.1 </t>
  </si>
  <si>
    <t>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t>
  </si>
  <si>
    <t>T.2.1.2</t>
  </si>
  <si>
    <t>Gestión de llaves</t>
  </si>
  <si>
    <t>Se debe desarrollar e implementar una política sobre el uso, protección y tiempo de vida de las llaves criptográficas durante todo su ciclo de vida.</t>
  </si>
  <si>
    <t>A.10.1.2</t>
  </si>
  <si>
    <t>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t>
  </si>
  <si>
    <t>T.3</t>
  </si>
  <si>
    <t>Responsable de la seguridad física/Responsable de SI/Líderes de los procesos</t>
  </si>
  <si>
    <t>T.3.1</t>
  </si>
  <si>
    <t>Prevenir el acceso físico no autorizado, el daño y la interferencia a la información y a las instalaciones de procesamiento de información de la organización.</t>
  </si>
  <si>
    <t>A.11.1</t>
  </si>
  <si>
    <t>T.3.1.1</t>
  </si>
  <si>
    <t>Se debe definir y usar perímetros de seguridad, y usarlos para proteger áreas que contengan información sensible o crítica, e instalaciones de manejo de información.</t>
  </si>
  <si>
    <t xml:space="preserve">A.11.1.1 </t>
  </si>
  <si>
    <t>PR.AC-2</t>
  </si>
  <si>
    <t>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t>
  </si>
  <si>
    <t>T.3.1.2</t>
  </si>
  <si>
    <t xml:space="preserve">Responsable de SI </t>
  </si>
  <si>
    <t>Controles físicos de entrada</t>
  </si>
  <si>
    <t>Las áreas seguras se deben proteger mediante controles de entrada apropiados para asegurar que solamente se permite el acceso a personal autorizado.</t>
  </si>
  <si>
    <t xml:space="preserve">A.11.1.2 </t>
  </si>
  <si>
    <t>PR.AC-2
PR.MA-1</t>
  </si>
  <si>
    <t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t>
  </si>
  <si>
    <t>T.3.1.3</t>
  </si>
  <si>
    <t>Líderes de los procesos</t>
  </si>
  <si>
    <t>Seguridad de oficinas, recintos e instalaciones</t>
  </si>
  <si>
    <t>Se debe diseñar y aplicar seguridad física a oficinas, recintos e instalaciones.</t>
  </si>
  <si>
    <t>A.11.1.3</t>
  </si>
  <si>
    <t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t>
  </si>
  <si>
    <t>T.3.1.4</t>
  </si>
  <si>
    <t>Protección contra amenazas externas y ambientales</t>
  </si>
  <si>
    <t>Se debe diseñar y aplicar protección física contra desastres naturales, ataques maliciosos o accidentes.</t>
  </si>
  <si>
    <t>A.11.1.4</t>
  </si>
  <si>
    <t>ID.BE-5
PR.AC-2
PR.IP-5</t>
  </si>
  <si>
    <t>De acuerdo a la NIST deben identificarse los elementos de resiliencia para soportar la entrega de los servicios críticos de la entidad.</t>
  </si>
  <si>
    <t>T.3.1.5</t>
  </si>
  <si>
    <t>Trabajo en áreas seguras</t>
  </si>
  <si>
    <t>Se debe diseñar y aplicar procedimientos para trabajo en áreas seguras.</t>
  </si>
  <si>
    <t xml:space="preserve">A.11.1.5 </t>
  </si>
  <si>
    <t>Componente planeación</t>
  </si>
  <si>
    <t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t>
  </si>
  <si>
    <t>T.3.1.6</t>
  </si>
  <si>
    <t>Se debe controlar los puntos de acceso tales como áreas de despacho y de carga, y otros puntos en donde pueden entrar personas no autorizadas, y si es posible, aislarlos de las instalaciones de procesamiento de información para evitar el acceso no autorizado.</t>
  </si>
  <si>
    <t>A.11.1.6</t>
  </si>
  <si>
    <t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t>
  </si>
  <si>
    <t>T.3.2</t>
  </si>
  <si>
    <t>EQUIPOS</t>
  </si>
  <si>
    <t>Prevenir la pérdida, daño, robo o compromiso de activos, y la interrupción de las operaciones de la organización.</t>
  </si>
  <si>
    <t xml:space="preserve">A.11.2 </t>
  </si>
  <si>
    <t>T.3.2.1</t>
  </si>
  <si>
    <t>Ubicación y protección de los equipos</t>
  </si>
  <si>
    <t>Los equipos deben estar ubicados y protegidos para reducir los riesgos de amenazas y peligros del entorno, y las oportunidades para acceso no autorizado.</t>
  </si>
  <si>
    <t xml:space="preserve">A.11.2.1 </t>
  </si>
  <si>
    <t>PR.IP-5</t>
  </si>
  <si>
    <t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t>
  </si>
  <si>
    <t>T.3.2.2</t>
  </si>
  <si>
    <t>Servicios de suministro</t>
  </si>
  <si>
    <t>Los equipos se deben proteger contra fallas de energía y otras interrupciones causadas por fallas en los servicios de suministro.</t>
  </si>
  <si>
    <t>A.11.2.2</t>
  </si>
  <si>
    <t>ID.BE-4
PR.IP-5</t>
  </si>
  <si>
    <t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t>
  </si>
  <si>
    <t>T.3.2.3</t>
  </si>
  <si>
    <t>Seguridad del cableado</t>
  </si>
  <si>
    <t>El cableado de potencia y de telecomunicaciones que porta datos o soporta servicios de información deben estar protegido contra interceptación, interferencia o daño.</t>
  </si>
  <si>
    <t xml:space="preserve">A.11.2.3 </t>
  </si>
  <si>
    <t>ID.BE-4
PR.AC-2
PR.IP-5</t>
  </si>
  <si>
    <t>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t>
  </si>
  <si>
    <t>T.3.2.4</t>
  </si>
  <si>
    <t>Mantenimiento de equipos</t>
  </si>
  <si>
    <t>Los equipos se deben mantener correctamente para asegurar su disponibilidad e integridad continuas.</t>
  </si>
  <si>
    <t xml:space="preserve">A.11.2.4 </t>
  </si>
  <si>
    <t>PR.MA-1
PR.MA-2</t>
  </si>
  <si>
    <t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t>
  </si>
  <si>
    <t>T.3.2.5</t>
  </si>
  <si>
    <t>Retiro de activos</t>
  </si>
  <si>
    <t>Los equipos, información o software no se deben retirar de su sitio sin autorización previa.</t>
  </si>
  <si>
    <t>A.11.2.5</t>
  </si>
  <si>
    <t>PR.MA-1</t>
  </si>
  <si>
    <t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t>
  </si>
  <si>
    <t>T.3.2.6</t>
  </si>
  <si>
    <t>Seguridad de equipos y activos fuera de las instalaciones</t>
  </si>
  <si>
    <t>Se debe aplicar medidas de seguridad a los activos que se encuentran fuera de las instalaciones de la organización, teniendo en cuenta los diferentes riesgos de trabajar fuera de dichas instalaciones.</t>
  </si>
  <si>
    <t>A.11.2.6</t>
  </si>
  <si>
    <t>ID.AM-4</t>
  </si>
  <si>
    <t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</si>
  <si>
    <t>T.3.2.7</t>
  </si>
  <si>
    <t>Disposición segura o reutilización de equipos</t>
  </si>
  <si>
    <t>Se debe verificar todos los elementos de equipos que contengan medios de almacenamiento, para asegurar que cualquier dato sensible o software con licencia haya sido retirado o sobrescrito en forma segura antes de su disposición o reusó.</t>
  </si>
  <si>
    <t>A.11.2.7</t>
  </si>
  <si>
    <t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t>
  </si>
  <si>
    <t>T.3.2.8</t>
  </si>
  <si>
    <t>Equipos de usuario desatendidos</t>
  </si>
  <si>
    <t>Los usuarios deben asegurarse de que a los equipos desatendidos se les dé protección apropiada.</t>
  </si>
  <si>
    <t xml:space="preserve">A.11.2.8 </t>
  </si>
  <si>
    <t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t>
  </si>
  <si>
    <t>T.3.2.9</t>
  </si>
  <si>
    <t>Política de escritorio limpio y pantalla limpia</t>
  </si>
  <si>
    <t>Se debe adoptar una política de escritorio limpio para los papeles y medios de almacenamiento removibles, y una política de pantalla limpia en las instalaciones de procesamiento de información.</t>
  </si>
  <si>
    <t>A.11.2.9</t>
  </si>
  <si>
    <t>PR.PT-2</t>
  </si>
  <si>
    <t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t>
  </si>
  <si>
    <t>T.4</t>
  </si>
  <si>
    <t>Responsable de TICs/Responsable de SI</t>
  </si>
  <si>
    <t>T.4.1</t>
  </si>
  <si>
    <t>Asegurar las operaciones correctas y seguras de las instalaciones de procesamiento de información.</t>
  </si>
  <si>
    <t xml:space="preserve">A.12.1 </t>
  </si>
  <si>
    <t>T.4.1.1</t>
  </si>
  <si>
    <t>Los procedimientos de operación se deben documentar y poner a disposición de todos los usuarios que los necesiten.</t>
  </si>
  <si>
    <t xml:space="preserve">A.12.1.1 </t>
  </si>
  <si>
    <t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t>
  </si>
  <si>
    <t>T.4.1.2</t>
  </si>
  <si>
    <t>Se debe controlar los cambios en la organización, en los procesos de negocio, en las instalaciones y en los sistemas de procesamiento de información que afectan la seguridad de la información.</t>
  </si>
  <si>
    <t>A.12.1.2</t>
  </si>
  <si>
    <t>PR.IP-1
PR.IP-3</t>
  </si>
  <si>
    <t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t>
  </si>
  <si>
    <t>T.4.1.3</t>
  </si>
  <si>
    <t>Para asegurar el desempeño requerido del sistema se debe hacer seguimiento al uso de los recursos, hacer los ajustes, y hacer proyecciones de los requisitos sobre la capacidad futura.</t>
  </si>
  <si>
    <t xml:space="preserve">A.12.1.3 </t>
  </si>
  <si>
    <t>ID.BE-4</t>
  </si>
  <si>
    <t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t>
  </si>
  <si>
    <t>T.4.1.4</t>
  </si>
  <si>
    <t>Se debe separar los ambientes de desarrollo, prueba y operación, para reducir los riesgos de acceso o cambios no autorizados al ambiente de operación.</t>
  </si>
  <si>
    <t xml:space="preserve">A.12.1.4 </t>
  </si>
  <si>
    <t>PR.DS-7</t>
  </si>
  <si>
    <t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t>
  </si>
  <si>
    <t>T.4.2</t>
  </si>
  <si>
    <t>Asegurarse de que la información y las instalaciones de procesamiento de información estén protegidas contra códigos maliciosos.</t>
  </si>
  <si>
    <t xml:space="preserve">A.12.2 </t>
  </si>
  <si>
    <t>T.4.2.1</t>
  </si>
  <si>
    <t>Controles contra códigos maliciosos</t>
  </si>
  <si>
    <t>Se debe implementar controles de detección, de prevención y de recuperación, combinados con la toma de conciencia apropiada de los usuarios, para proteger contra códigos maliciosos.</t>
  </si>
  <si>
    <t xml:space="preserve">A.12.2.1 </t>
  </si>
  <si>
    <t>Modelo de madurez gestionado</t>
  </si>
  <si>
    <t>PR.DS-6
DE.CM-4
RS.MI-2</t>
  </si>
  <si>
    <t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t>
  </si>
  <si>
    <t>T.4.3</t>
  </si>
  <si>
    <t>Proteger contra la pérdida de datos.</t>
  </si>
  <si>
    <t xml:space="preserve">A.12.3 </t>
  </si>
  <si>
    <t>T.4.3.1</t>
  </si>
  <si>
    <t>Respaldo de la información</t>
  </si>
  <si>
    <t>Se debe hacer copias de respaldo de la información, del software e imágenes de los sistemas, y ponerlas a prueba regularmente de acuerdo con una política de copias de respaldo aceptada.</t>
  </si>
  <si>
    <t xml:space="preserve">A.12.3.1 </t>
  </si>
  <si>
    <t>PR.DS-4
PR.IP-4</t>
  </si>
  <si>
    <t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t>
  </si>
  <si>
    <t>T.4.4</t>
  </si>
  <si>
    <t>Registrar eventos y generar evidencia.</t>
  </si>
  <si>
    <t xml:space="preserve">A.12.4 </t>
  </si>
  <si>
    <t>T.4.4.1</t>
  </si>
  <si>
    <t>Se debe elaborar, conservar y revisar regularmente los registros acerca de actividades del usuario, excepciones, fallas y eventos de seguridad de la información.</t>
  </si>
  <si>
    <t xml:space="preserve">A.12.4.1 </t>
  </si>
  <si>
    <t>PR.PT-1
DE.CM-3
RS.AN-1</t>
  </si>
  <si>
    <t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t>
  </si>
  <si>
    <t>T.4.4.2</t>
  </si>
  <si>
    <t>Las instalaciones y la información de registro se deben proteger contra alteración y acceso no autorizado.</t>
  </si>
  <si>
    <t xml:space="preserve">A.12.4.2 </t>
  </si>
  <si>
    <t>PR.PT-1</t>
  </si>
  <si>
    <t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t>
  </si>
  <si>
    <t>T.4.4.3</t>
  </si>
  <si>
    <t>Las actividades del administrador y del operador del sistema se debe registrar, y los registros se deben proteger y revisar con regularidad.</t>
  </si>
  <si>
    <t xml:space="preserve">A.12.4.3 </t>
  </si>
  <si>
    <t>PR.PT-1
RS.AN-1</t>
  </si>
  <si>
    <t>Revisar los registros de las actividades del administrador y del operador del sistema, los registros se deben proteger y revisar con regularidad.</t>
  </si>
  <si>
    <t>T.4.4.4</t>
  </si>
  <si>
    <t>Los relojes de todos los sistemas de procesamiento de información pertinentes dentro de una organización o ámbito de seguridad se deben sincronizar con una única fuente de referencia de tiempo.</t>
  </si>
  <si>
    <t xml:space="preserve">A.12.4.4 </t>
  </si>
  <si>
    <t>Revisar se deberían sincronizar con una única fuente de referencia de tiempo Los relojes de todos los sistemas de procesamiento de información pertinentes dentro de una organización o ámbito de seguridad se deberían sincronizar con una única fuente de referencia de tiempo.</t>
  </si>
  <si>
    <t>T.4.5</t>
  </si>
  <si>
    <t>Asegurar la integridad de los sistemas operacionales.</t>
  </si>
  <si>
    <t>A.12.5</t>
  </si>
  <si>
    <t>T.4.5.1</t>
  </si>
  <si>
    <t>Se debe implementar procedimientos para controlar la instalación de software en sistemas operativos.</t>
  </si>
  <si>
    <t xml:space="preserve">A.12.5.1 </t>
  </si>
  <si>
    <t>PR.DS-6
PR.IP-1
PR.IP-3
DE.CM-5</t>
  </si>
  <si>
    <t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t>
  </si>
  <si>
    <t>T.4.6</t>
  </si>
  <si>
    <t>Prevenir el aprovechamiento de las vulnerabilidades técnicas.</t>
  </si>
  <si>
    <t xml:space="preserve">A.12.6 </t>
  </si>
  <si>
    <t>T.4.6.1</t>
  </si>
  <si>
    <t>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</si>
  <si>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A.12.6.1 </t>
  </si>
  <si>
    <t>ID.RA-1
ID.RA-5
PR.IP-12
DE.CM-8
RS.MI-3</t>
  </si>
  <si>
    <t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t>
  </si>
  <si>
    <t>T.4.6.2</t>
  </si>
  <si>
    <t>Se debe establecer e implementar las reglas para la instalación de software por parte de los usuarios.</t>
  </si>
  <si>
    <t xml:space="preserve">A.12.6.2 </t>
  </si>
  <si>
    <t>Revisar las restricciones y las reglas para la instalación de software por parte de los usuarios.</t>
  </si>
  <si>
    <t>T.4.7</t>
  </si>
  <si>
    <t>Minimizar el impacto de las actividades de auditoría sobre los sistemas operacionales.</t>
  </si>
  <si>
    <t xml:space="preserve">A.12.7 </t>
  </si>
  <si>
    <t>T.4.7.1</t>
  </si>
  <si>
    <t>Los requisitos y actividades de auditoría que involucran la verificación de los sistemas operativos se debe planificar y acordar cuidadosamente para minimizar las interrupciones en los procesos del negocio.</t>
  </si>
  <si>
    <t xml:space="preserve">A.12.7.1 </t>
  </si>
  <si>
    <t>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t>
  </si>
  <si>
    <t>T.5</t>
  </si>
  <si>
    <t>T.5.1</t>
  </si>
  <si>
    <t>Asegurar la protección de la información en las redes, y sus instalaciones de procesamiento de información de soporte.</t>
  </si>
  <si>
    <t xml:space="preserve">A.13.1 </t>
  </si>
  <si>
    <t>T.5.1.1</t>
  </si>
  <si>
    <t>Controles de redes</t>
  </si>
  <si>
    <t>Las redes se deben gestionar y controlar para proteger la información en sistemas y aplicaciones.</t>
  </si>
  <si>
    <t xml:space="preserve">A.13.1.1 </t>
  </si>
  <si>
    <t>PR.AC-3
PR.AC-5
PR.DS-2
PR.PT-4</t>
  </si>
  <si>
    <t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t>
  </si>
  <si>
    <t>T.5.1.2</t>
  </si>
  <si>
    <t>Seguridad de los servicios de red</t>
  </si>
  <si>
    <t>Se debe identificar los mecanismos de seguridad, los niveles de servicio y los requisitos de gestión de todos los servicios de red, e incluirlos en los acuerdos de servicios de red, ya sea que los servicios se presten internamente o se contraten externamente.</t>
  </si>
  <si>
    <t xml:space="preserve">A.13.1.2 </t>
  </si>
  <si>
    <t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t>
  </si>
  <si>
    <t>T.5.1.3</t>
  </si>
  <si>
    <t>Separación en las redes</t>
  </si>
  <si>
    <t>Los grupos de servicios de información, usuarios y sistemas de información se deben separar en las redes.</t>
  </si>
  <si>
    <t xml:space="preserve">A.13.1.3 </t>
  </si>
  <si>
    <t>PR.AC-5
PR.DS-5</t>
  </si>
  <si>
    <t>De acuerdo a NIST se debe proteger la integridad de las redes incorporando segregación donde se requiera.</t>
  </si>
  <si>
    <t>T.5.2</t>
  </si>
  <si>
    <t>Mantener la seguridad de la información transferida dentro de una organización y con cualquier entidad externa.</t>
  </si>
  <si>
    <t>A.13.2</t>
  </si>
  <si>
    <t>T.5.2.1</t>
  </si>
  <si>
    <t>Políticas y procedimientos de transferencia de información</t>
  </si>
  <si>
    <t>Se debe contar con políticas, procedimientos y controles de transferencia formales para proteger la transferencia de información mediante el uso de todo tipo de instalaciones de comunicación.</t>
  </si>
  <si>
    <t xml:space="preserve">A.13.2.1 </t>
  </si>
  <si>
    <t>ID.AM-3
PR.AC-5
PR.AC-3
PR.DS-2
PR.DS-5
PR.PT-4</t>
  </si>
  <si>
    <t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t>
  </si>
  <si>
    <t>T.5.2.2</t>
  </si>
  <si>
    <t>Acuerdos sobre transferencia de información</t>
  </si>
  <si>
    <t>Los acuerdos deben tener en cuenta la transferencia segura de información del negocio entre la organización y las partes externas.</t>
  </si>
  <si>
    <t xml:space="preserve">A.13.2.2 </t>
  </si>
  <si>
    <t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t>
  </si>
  <si>
    <t>T.5.2.3</t>
  </si>
  <si>
    <t>Mensajería electrónica</t>
  </si>
  <si>
    <t>Se debe proteger adecuadamente la información incluida en la mensajería electrónica.</t>
  </si>
  <si>
    <t xml:space="preserve">A.13.2.3 </t>
  </si>
  <si>
    <t>PR.DS-2
PR.DS-5</t>
  </si>
  <si>
    <t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t>
  </si>
  <si>
    <t>T.5.2.4</t>
  </si>
  <si>
    <t>Acuerdos de confidencialidad o de no divulgación</t>
  </si>
  <si>
    <t>Se debe identificar, revisar regularmente y documentar los requisitos para los acuerdos de confidencialidad o no divulgación que reflejen las necesidades de la organización para la protección de la información.</t>
  </si>
  <si>
    <t xml:space="preserve">A.13.2.4 </t>
  </si>
  <si>
    <t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</si>
  <si>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t>T.6</t>
  </si>
  <si>
    <t>T.6.1</t>
  </si>
  <si>
    <t>Asegurar que la seguridad de la información sea una parte integral de los sistemas de información durante todo el ciclo de vida. Esto incluye también los requisitos para sistemas de información que prestan servicios en redes públicas.</t>
  </si>
  <si>
    <t xml:space="preserve">A.14.1 </t>
  </si>
  <si>
    <t>T.6.1.1</t>
  </si>
  <si>
    <t>Análisis y especificación de requisitos de seguridad de la información</t>
  </si>
  <si>
    <t>Los requisitos relacionados con seguridad de la información se debe incluir en los requisitos para nuevos sistemas de información o para mejoras a los sistemas de información existentes.</t>
  </si>
  <si>
    <t xml:space="preserve">A.14.1.1 </t>
  </si>
  <si>
    <t>PR.IP-2</t>
  </si>
  <si>
    <t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t>
  </si>
  <si>
    <t>T.6.1.2</t>
  </si>
  <si>
    <t>Seguridad de servicios de las aplicaciones en redes públicas</t>
  </si>
  <si>
    <t>La información involucrada en los servicios de aplicaciones que pasan sobre redes públicas se debe proteger de actividades fraudulentas, disputas contractuales y divulgación y modificación no autorizadas.</t>
  </si>
  <si>
    <t xml:space="preserve">A.14.1.2 </t>
  </si>
  <si>
    <t>PR.DS-2
PR.DS-5
PR.DS-6</t>
  </si>
  <si>
    <t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t>
  </si>
  <si>
    <t>T.6.1.3</t>
  </si>
  <si>
    <t>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</si>
  <si>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</si>
  <si>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 xml:space="preserve">A.14.1.3 </t>
  </si>
  <si>
    <t>PR.DS-2
PR.DS-5
PR.DS-6</t>
  </si>
  <si>
    <t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t>
  </si>
  <si>
    <t>T.6.2</t>
  </si>
  <si>
    <t>Asegurar de que la seguridad de la información esté diseñada e implementada dentro del ciclo de vida de desarrollo de los sistemas de información.</t>
  </si>
  <si>
    <t xml:space="preserve">A.14.2 </t>
  </si>
  <si>
    <t>T.6.2.1</t>
  </si>
  <si>
    <t>Política de desarrollo seguro</t>
  </si>
  <si>
    <t>Se debe establecer y aplicar reglas para el desarrollo de software y de sistemas, a los desarrollos que se dan dentro de la organización.</t>
  </si>
  <si>
    <t>A.14.2.1</t>
  </si>
  <si>
    <t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t>
  </si>
  <si>
    <t>T.6.2.2</t>
  </si>
  <si>
    <t>Procedimientos de control de cambios en sistemas</t>
  </si>
  <si>
    <t>Los cambios a los sistemas dentro del ciclo de vida de desarrollo se debe controlar mediante el uso de procedimientos formales de control de cambios.</t>
  </si>
  <si>
    <t xml:space="preserve">A.14.2.2 </t>
  </si>
  <si>
    <t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</si>
  <si>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T.6.2.3</t>
  </si>
  <si>
    <t>Revisión técnica de las aplicaciones después de cambios en la plataforma de operación</t>
  </si>
  <si>
    <t>Cuando se cambian las plataformas de operación, se deben revisar las aplicaciones críticas del negocio, y ponerlas a prueba para asegurar que no haya impacto adverso en las operaciones o seguridad de la organización.</t>
  </si>
  <si>
    <t xml:space="preserve">A.14.2.3 </t>
  </si>
  <si>
    <t>PR.IP-1</t>
  </si>
  <si>
    <t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t>
  </si>
  <si>
    <t>T.6.2.4</t>
  </si>
  <si>
    <t>Restricciones en los cambios a los paquetes de software</t>
  </si>
  <si>
    <t>Se deben desalentar las modificaciones a los paquetes de software, que se deben limitar a los cambios necesarios, y todos los cambios se deben controlar estrictamente.</t>
  </si>
  <si>
    <t xml:space="preserve">A.14.2.4 </t>
  </si>
  <si>
    <t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t>
  </si>
  <si>
    <t>T.6.2.5</t>
  </si>
  <si>
    <t>Principios de construcción de sistemas seguros</t>
  </si>
  <si>
    <t>Se deben establecer, documentar y mantener principios para la construcción de sistemas seguros, y aplicarlos a cualquier actividad de implementación de sistemas de información.</t>
  </si>
  <si>
    <t xml:space="preserve">A.14.2.5 </t>
  </si>
  <si>
    <t>Revisar la documentación y los principios para la construcción de sistemas seguros, y aplicarlos a cualquier actividad de implementación de sistemas de información.</t>
  </si>
  <si>
    <t>T.6.2.6</t>
  </si>
  <si>
    <t>Ambiente de desarrollo seguro</t>
  </si>
  <si>
    <t>Las organizaciones deben establecer y proteger adecuadamente los ambientes de desarrollo seguros para las tareas de desarrollo e integración de sistemas que comprendan todo el ciclo de vida de desarrollo de sistemas.</t>
  </si>
  <si>
    <t>A.14.2.6</t>
  </si>
  <si>
    <t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t>
  </si>
  <si>
    <t>T.6.2.7</t>
  </si>
  <si>
    <t>Desarrollo contratado externamente</t>
  </si>
  <si>
    <t>La organización debe supervisar y hacer seguimiento de la actividad de desarrollo de sistemas contratados externamente.</t>
  </si>
  <si>
    <t xml:space="preserve">A.14.2.7 </t>
  </si>
  <si>
    <t>DE.CM-6</t>
  </si>
  <si>
    <t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t>
  </si>
  <si>
    <t>T.6.2.8</t>
  </si>
  <si>
    <t>Pruebas de seguridad de sistemas</t>
  </si>
  <si>
    <t>Durante el desarrollo se debe llevar a cabo pruebas de funcionalidad de la seguridad.</t>
  </si>
  <si>
    <t>A.14.2.8</t>
  </si>
  <si>
    <t>DE.DP-3</t>
  </si>
  <si>
    <t>Verifique en una muestra que para pasar a producción los desarrollos se realizan pruebas de seguridad. También verifique que los procesos de detección de incidentes son probados periódicamente.</t>
  </si>
  <si>
    <t>T.6.2.9</t>
  </si>
  <si>
    <t>Prueba de aceptación de sistemas</t>
  </si>
  <si>
    <t>Para los sistemas de información nuevos, actualizaciones y nuevas versiones, se debe establecer programas de prueba para aceptación y criterios de aceptación relacionados.</t>
  </si>
  <si>
    <t xml:space="preserve">A.14.2.9 </t>
  </si>
  <si>
    <t>Revisar las pruebas de aceptación de sistemas, para los sistemas de información nuevos, actualizaciones y nuevas versiones, se deberían establecer programas de prueba para aceptación y criterios de aceptación relacionados.</t>
  </si>
  <si>
    <t>T.6.3</t>
  </si>
  <si>
    <t>Asegurar la protección de los datos usados para pruebas.</t>
  </si>
  <si>
    <t xml:space="preserve">A.14.3 </t>
  </si>
  <si>
    <t>T.6.3.1</t>
  </si>
  <si>
    <t>Protección de datos de prueba</t>
  </si>
  <si>
    <t>Los datos de ensayo se deben seleccionar, proteger y controlar cuidadosamente.</t>
  </si>
  <si>
    <t xml:space="preserve">A.14.3.1 </t>
  </si>
  <si>
    <t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t>
  </si>
  <si>
    <t>T.7.</t>
  </si>
  <si>
    <t>T.7.1</t>
  </si>
  <si>
    <t>GESTIÓN DE INCIDENTES Y MEJORAS EN LA SEGURIDAD DE LA INFORMACIÓN</t>
  </si>
  <si>
    <t>Asegurar un enfoque coherente y eficaz para la gestión de incidentes de seguridad de la información, incluida la comunicación sobre eventos de seguridad y debilidades.</t>
  </si>
  <si>
    <t xml:space="preserve">A.16.1 </t>
  </si>
  <si>
    <t>T.7.1.1</t>
  </si>
  <si>
    <t>Responsabilidades y procedimientos</t>
  </si>
  <si>
    <t>Se debe establecer las responsabilidades y procedimientos de gestión para asegurar una respuesta rápida, eficaz y ordenada a los incidentes de seguridad de la información.</t>
  </si>
  <si>
    <t xml:space="preserve">A.16.1.1 </t>
  </si>
  <si>
    <t>PR.IP-9
DE.AE-2
RS.CO-1</t>
  </si>
  <si>
    <r>
      <t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t>
    </r>
    <r>
      <rPr>
        <b/>
        <sz val="11"/>
        <color theme="1"/>
        <rFont val="Calibri"/>
        <family val="2"/>
        <scheme val="minor"/>
      </rPr>
      <t/>
    </r>
  </si>
  <si>
    <t>T.7.1.2</t>
  </si>
  <si>
    <t>Reporte de eventos de seguridad de la información</t>
  </si>
  <si>
    <t>Los eventos de seguridad de la información se debe informar a través de los canales de gestión apropiados, tan pronto como sea posible.</t>
  </si>
  <si>
    <t xml:space="preserve">A.16.1.2 </t>
  </si>
  <si>
    <t>DE.DP-4</t>
  </si>
  <si>
    <r>
      <t xml:space="preserve">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
    </r>
    <r>
      <rPr>
        <b/>
        <sz val="11"/>
        <color theme="1"/>
        <rFont val="Calibri"/>
        <family val="2"/>
        <scheme val="minor"/>
      </rPr>
      <t xml:space="preserve">Tenga en cuenta para la calificación:
</t>
    </r>
    <r>
      <rPr>
        <sz val="11"/>
        <color theme="1"/>
        <rFont val="Calibri"/>
        <family val="2"/>
        <scheme val="minor"/>
      </rPr>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r>
  </si>
  <si>
    <t>T.7.1.3</t>
  </si>
  <si>
    <t>Reporte de debilidades de seguridad de la información</t>
  </si>
  <si>
    <t>Se debe exigir a todos los empleados y contratistas que usan los servicios y sistemas de información de la organización, que observen e informen cualquier debilidad de seguridad de la información observada o sospechada en los sistemas o servicios.</t>
  </si>
  <si>
    <t xml:space="preserve">A.16.1.3 </t>
  </si>
  <si>
    <t>Observe si los eventos son reportados de forma consistente en toda la entidad de acuerdo a los criterios establecidos.</t>
  </si>
  <si>
    <t>T.7.1.4</t>
  </si>
  <si>
    <t>Evaluación de eventos de seguridad de la información y decisiones sobre ellos</t>
  </si>
  <si>
    <t>Los eventos de seguridad de la información se debe evaluar y se debe decidir si se van a clasificar como incidentes de seguridad de la información.</t>
  </si>
  <si>
    <t xml:space="preserve">A.16.1.4 </t>
  </si>
  <si>
    <t>Madurez Inicial</t>
  </si>
  <si>
    <t>DE.AE-2
RS.AN-4</t>
  </si>
  <si>
    <t>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t>
  </si>
  <si>
    <t>T.7.1.5</t>
  </si>
  <si>
    <t>Respuesta a incidentes de seguridad de la información</t>
  </si>
  <si>
    <t>Se debe dar respuesta a los incidentes de seguridad de la información de acuerdo con procedimientos documentados.</t>
  </si>
  <si>
    <t xml:space="preserve">A.16.1.5 </t>
  </si>
  <si>
    <t>RS.RP-1
RS.AN-1
RS.MI-2
RC.RP-1
RC.RP-1</t>
  </si>
  <si>
    <r>
      <t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
    </r>
    <r>
      <rPr>
        <b/>
        <sz val="11"/>
        <color theme="1"/>
        <rFont val="Calibri"/>
        <family val="2"/>
        <scheme val="minor"/>
      </rPr>
      <t>Tenga en cuenta para la calificación:</t>
    </r>
    <r>
      <rPr>
        <sz val="11"/>
        <color theme="1"/>
        <rFont val="Calibri"/>
        <family val="2"/>
        <scheme val="minor"/>
      </rPr>
      <t xml:space="preserve">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t>
    </r>
  </si>
  <si>
    <t>T.7.1.6</t>
  </si>
  <si>
    <t>Aprendizaje obtenido de los incidentes de seguridad de la información</t>
  </si>
  <si>
    <t>El conocimiento adquirido al analizar y resolver incidentes de seguridad de la información se debe usar para reducir la posibilidad o el impacto de incidentes futuros.</t>
  </si>
  <si>
    <t xml:space="preserve">A.16.1.6 </t>
  </si>
  <si>
    <t>DE.DP-5
RS.AN-2
RS.IM-1</t>
  </si>
  <si>
    <r>
      <t xml:space="preserve">De acuerdo a la NIST se debe entender cual fue el impacto del incidente. Las lecciones aprendidas deben ser usadas para actualizar los planes de respuesta a los incidentes de SI. 
</t>
    </r>
    <r>
      <rPr>
        <b/>
        <sz val="11"/>
        <color theme="1"/>
        <rFont val="Calibri"/>
        <family val="2"/>
        <scheme val="minor"/>
      </rPr>
      <t xml:space="preserve">
Tenga en cuenta para la calificación:</t>
    </r>
    <r>
      <rPr>
        <sz val="11"/>
        <color theme="1"/>
        <rFont val="Calibri"/>
        <family val="2"/>
        <scheme val="minor"/>
      </rPr>
      <t xml:space="preserve">
La Entidad aprende continuamente sobre
los incidentes de seguridad presentados.
</t>
    </r>
    <r>
      <rPr>
        <b/>
        <sz val="11"/>
        <color theme="1"/>
        <rFont val="Calibri"/>
        <family val="2"/>
        <scheme val="minor"/>
      </rPr>
      <t/>
    </r>
  </si>
  <si>
    <t>T.7.1.7</t>
  </si>
  <si>
    <t>Recolección de evidencia</t>
  </si>
  <si>
    <t>La organización debe definir y aplicar procedimientos para la identificación, recolección, adquisición y preservación de información que pueda servir como evidencia.</t>
  </si>
  <si>
    <t xml:space="preserve">A.16.1.7 </t>
  </si>
  <si>
    <t>Modelo de madurez gestionado
Modelo de madurez definido</t>
  </si>
  <si>
    <t>RS.AN-3</t>
  </si>
  <si>
    <t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t>
  </si>
  <si>
    <t>ID</t>
  </si>
  <si>
    <t>NIVEL DE CUMPLIMIENTO PHVA</t>
  </si>
  <si>
    <t>PLANIFICACIÓN</t>
  </si>
  <si>
    <t>P.1</t>
  </si>
  <si>
    <t>Responsable SI</t>
  </si>
  <si>
    <t>Se debe determinar los límites y la aplicabilidad del SGSI para establecer su alcance.</t>
  </si>
  <si>
    <t xml:space="preserve">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
</t>
  </si>
  <si>
    <t>P.2</t>
  </si>
  <si>
    <t>Políticas de seguridad y privacidad de la información</t>
  </si>
  <si>
    <t>P.3</t>
  </si>
  <si>
    <t>La información documentada se debe controlar para asegurar que:
a. Esté disponible y adecuado para su uso, cuando y donde se requiere
b. Esté protegida adecuadamente.</t>
  </si>
  <si>
    <t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</si>
  <si>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P.4</t>
  </si>
  <si>
    <t xml:space="preserve">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t>
  </si>
  <si>
    <t>P.5</t>
  </si>
  <si>
    <t>P.6</t>
  </si>
  <si>
    <t>Metodología de análisis y valoración de riesgos e informe de análisis de riesgos</t>
  </si>
  <si>
    <t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</si>
  <si>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ID.RA-5
ID.RM-1 
ID.RM-2
ID.RM-3</t>
  </si>
  <si>
    <t>P.8</t>
  </si>
  <si>
    <t>Los riesgos deben ser tratados para mitigarlos y llevarlos a niveles tolerables por la Entidad</t>
  </si>
  <si>
    <t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</si>
  <si>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ID.RA-6
ID.RM-1
ID.RM-2
ID.RM-3</t>
  </si>
  <si>
    <t>Modelo de Seguridad y Privacidad de la Información, componente planificación</t>
  </si>
  <si>
    <t>P.9</t>
  </si>
  <si>
    <t>PROMEDIO</t>
  </si>
  <si>
    <t>IMPLEMENTACIÓN</t>
  </si>
  <si>
    <t>I.1</t>
  </si>
  <si>
    <t>Estrategia que se debe ejecutar con las actividades para lograr la implementación y puesta en marcha del MSPI de  la entidad.</t>
  </si>
  <si>
    <t>Solicite y evalue el documento con la estrategia de planificación y control operacional, revisado y aprobado por la alta Dirección.</t>
  </si>
  <si>
    <t>componente implementación</t>
  </si>
  <si>
    <t>I.2</t>
  </si>
  <si>
    <t>Implementación de controles</t>
  </si>
  <si>
    <t>Grado de implementación de controles del Anexo A de la ISO 27001</t>
  </si>
  <si>
    <t>I.3</t>
  </si>
  <si>
    <t>Porcentaje de avance en la ejecución de los planes de tratamiento</t>
  </si>
  <si>
    <t>Verifique los compromisos de avance en el plan de tratamiento de riesgos y el grado de cumplimiento de los mismos y genere un dato con el porcentaje de avance.</t>
  </si>
  <si>
    <t>I.4</t>
  </si>
  <si>
    <t>I.5</t>
  </si>
  <si>
    <t>Indicadores de gestión del MSPI definidos</t>
  </si>
  <si>
    <t>Solicite los Indicadores de gestión del MSPI definidos, revisados y aprobados por la alta Dirección.</t>
  </si>
  <si>
    <t>EVALUACIÓN DE DESEMPEÑO</t>
  </si>
  <si>
    <t>E.1</t>
  </si>
  <si>
    <t>Plan para evaluar el desempeño y eficacia del MSPI a través de instrumentos que permita determinar la efectividad de la implantación del MSPI.</t>
  </si>
  <si>
    <t>componente evaluación del desempeño</t>
  </si>
  <si>
    <t>E.2</t>
  </si>
  <si>
    <t>Control Interno</t>
  </si>
  <si>
    <t>Auditoría Interna</t>
  </si>
  <si>
    <t>Plan de auditoría interna</t>
  </si>
  <si>
    <t>E.3</t>
  </si>
  <si>
    <t>Evaluación y seguimiento a los compromisos establecidos para ejecutar el plan de tratamiento de riesgos.</t>
  </si>
  <si>
    <t>MEJORA CONTINUA</t>
  </si>
  <si>
    <t>M.1</t>
  </si>
  <si>
    <t>Resultados consolidados del componente evaluación de desempeño</t>
  </si>
  <si>
    <t xml:space="preserve">Solicite y evalue el documento con el plan de seguimiento, evaluación y análisis para el  MSPI, revisado y aprobado por la alta Dirección. </t>
  </si>
  <si>
    <t>componente mejora continua</t>
  </si>
  <si>
    <t>M.2</t>
  </si>
  <si>
    <t>Comunicación delos resultados y plan para subsanar los hallazgos y oportunidades de mejora.</t>
  </si>
  <si>
    <r>
      <t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
    </r>
    <r>
      <rPr>
        <b/>
        <sz val="11"/>
        <color theme="1"/>
        <rFont val="Calibri"/>
        <family val="2"/>
        <scheme val="minor"/>
      </rPr>
      <t>Tenga en cuenta para la calificación que:</t>
    </r>
    <r>
      <rPr>
        <sz val="11"/>
        <color theme="1"/>
        <rFont val="Calibri"/>
        <family val="2"/>
        <scheme val="minor"/>
      </rPr>
      <t xml:space="preserve">
1) Elaboración de planes de mejora es 60
2) Se implementan las acciones correctivas y planes de mejora es 80
</t>
    </r>
  </si>
  <si>
    <t>REQUISITO</t>
  </si>
  <si>
    <t>HOJA</t>
  </si>
  <si>
    <t>ELEMENTO</t>
  </si>
  <si>
    <t>CALIFICACIÓN  OBTENIDA</t>
  </si>
  <si>
    <t>NIVEL 1
INICIAL</t>
  </si>
  <si>
    <t>CUMPLIMIENTO
NIVEL INICIAL</t>
  </si>
  <si>
    <t>NIVEL 2
GESTIONADO</t>
  </si>
  <si>
    <t xml:space="preserve">CUMPLIMIENTO
NIVEL GESTIONADO
</t>
  </si>
  <si>
    <t>NIVEL 3
DEFINIDO</t>
  </si>
  <si>
    <t xml:space="preserve">CUMPLIMIENTO
NIVEL DEFINIDO
</t>
  </si>
  <si>
    <t>NIVEL 4
GESTIONADO
CUANTITATIVAMENTE</t>
  </si>
  <si>
    <t xml:space="preserve">CUMPLIMIENTO
NIVEL 4
GESTIONADO
CUANTITATIVAMENTE
</t>
  </si>
  <si>
    <t>NIVEL 5
OPTIMIZADO</t>
  </si>
  <si>
    <t>CUMPLIMIENTO
NIVEL 5
OPTIMIZADO</t>
  </si>
  <si>
    <t>Administrativas</t>
  </si>
  <si>
    <t>Se clasifican los activos de información lógicos y físicos de la Entidad.</t>
  </si>
  <si>
    <t>Existe la necesidad de implementar el Modelo de Seguridad y Privacidad de la Información, para definir políticas, procesos y procedimientos claros para dar una respuesta proactiva a las amenazas que se presenten en la Entidad.</t>
  </si>
  <si>
    <t>PHVA</t>
  </si>
  <si>
    <t>1. Si se tratan temas de seguridad y privacidad de la información en los comités del modelo integrado de gestión, coloque 20
2.Los temas de seguridad de la información se tratan en los comités directivos interdisciplinarios de la Entidad, con regularidad, coloque 40</t>
  </si>
  <si>
    <t>Madurez</t>
  </si>
  <si>
    <t>R5</t>
  </si>
  <si>
    <t>Establecer y documentar el alcance, limites, política, procedimientos, roles y responsabilidades y del Modelo de Seguridad y Privacidad de la Información.</t>
  </si>
  <si>
    <t>Determinar el impacto que generan los eventos que atenten contra la integridad, disponibilidad y confidencialidad de la información de la Entidad.</t>
  </si>
  <si>
    <t>R9</t>
  </si>
  <si>
    <t xml:space="preserve">Aprobación de la alta dirección, documentada y firmada, para la Implementación del Modelo de Seguridad y Privacidad de la Información. </t>
  </si>
  <si>
    <t>Identificar los riesgos asociados con la información, físicos, lógicos, identificando sus vulnerabilidades y amenazas.</t>
  </si>
  <si>
    <t>Los roles de seguridad y privacidad de la información están bien definidos y se lleva un registro de las actividades de cada uno.</t>
  </si>
  <si>
    <t>Dispositivos para movilidad y teletrabajo</t>
  </si>
  <si>
    <t>Protección contra código malicioso</t>
  </si>
  <si>
    <t>Copias de seguridad</t>
  </si>
  <si>
    <t>Gestión de la vulnerabilidad técnica</t>
  </si>
  <si>
    <t>Seguridad ligada a los recursos humanos, antes de la contratación</t>
  </si>
  <si>
    <t>Seguridad ligada a los recursos humanos, durante la contratación</t>
  </si>
  <si>
    <t>Seguridad ligada a los recursos humanos, al cese o cambio de puesto de trabajo</t>
  </si>
  <si>
    <t>Requisitos de negocio para el control de accesos.</t>
  </si>
  <si>
    <t>Responsabilidades del usuario frente al control de accesos</t>
  </si>
  <si>
    <t>Seguridad física y ambiental en áreas seguras</t>
  </si>
  <si>
    <t>Seguridad física y ambiental de los equipos</t>
  </si>
  <si>
    <t>Responsabilidades y procedimientos de operación</t>
  </si>
  <si>
    <t>Seguridad en la operativa, control del software en explotación</t>
  </si>
  <si>
    <t>Gestión de la seguridad en las redes.</t>
  </si>
  <si>
    <t>Intercambio de información con partes externas</t>
  </si>
  <si>
    <t>Adquisición, desarrollo y mantenimiento de los sistemas de información, requisitos de seguridad de los sistemas de información.</t>
  </si>
  <si>
    <t>Adquisición, desarrollo y mantenimiento de los sistemas de información, seguridad en los procesos de desarrollo y soporte.</t>
  </si>
  <si>
    <t>Adquisición, desarrollo y mantenimiento de los sistemas de información, datos de prueba.</t>
  </si>
  <si>
    <t>Gestión de incidentes en la seguridad de la información, notificación de los eventos de seguridad de la información.</t>
  </si>
  <si>
    <t>Gestión de incidentes en la seguridad de la información, notificación de puntos débiles de la seguridad.</t>
  </si>
  <si>
    <t>Gestión de incidentes en la seguridad de la información, recopilación de evidencias.</t>
  </si>
  <si>
    <t>Implantación de la continuidad de la seguridad de la información.</t>
  </si>
  <si>
    <t>Seguridad de la información en las relaciones con suministradores.</t>
  </si>
  <si>
    <t>Gestión de la prestación del servicio por suministradores.</t>
  </si>
  <si>
    <t>Se implementa el plan de tratamiento de riesgos y las medidas necesarias para mitigar la materialización de las amenazas.</t>
  </si>
  <si>
    <t>Se utilizan indicadores de cumplimiento para establecer si las políticas de seguridad y privacidad de la información y las clausulas establecidas por la organización en los contratos de trabajo, son acatadas
correctamente. Se deben generar informes del desempeño de la operación del MSPI, con la medición de los indicadores de gestión definidos.</t>
  </si>
  <si>
    <t>1) Se realizan pruebas y ventanas de mantenimiento (simulacro), para determinar la efectividad de los planes de respuesta de incidentes, es 60.
2) Si La Entidad aprende continuamente sobre los incidentes de seguridad presentados, es 80.</t>
  </si>
  <si>
    <t>Registro de actividades en seguridad (bitácora operativa).</t>
  </si>
  <si>
    <t>1) Elaboración de planes de mejora es 60
2) Se implementan las acciones correctivas y planes de mejora es 80</t>
  </si>
  <si>
    <t>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t>
  </si>
  <si>
    <t>Gestión de acceso de usuario.</t>
  </si>
  <si>
    <t xml:space="preserve">T.1.2 </t>
  </si>
  <si>
    <t>Control de acceso a sistemas y aplicaciones</t>
  </si>
  <si>
    <t>Controles Criptográficos</t>
  </si>
  <si>
    <t>Consideraciones de las auditorías de los sistemas de información.</t>
  </si>
  <si>
    <r>
      <t>Seguridad en la operativa,</t>
    </r>
    <r>
      <rPr>
        <b/>
        <sz val="11"/>
        <color theme="1"/>
        <rFont val="Calibri"/>
        <family val="2"/>
        <scheme val="minor"/>
      </rPr>
      <t xml:space="preserve"> </t>
    </r>
    <r>
      <rPr>
        <sz val="11"/>
        <color theme="1"/>
        <rFont val="Calibri"/>
        <family val="2"/>
        <scheme val="minor"/>
      </rPr>
      <t>registro de actividad y supervisión.</t>
    </r>
  </si>
  <si>
    <t>Cumplimiento de los requisitos legales y contractuales.</t>
  </si>
  <si>
    <t>FUNCIÓN NIST</t>
  </si>
  <si>
    <t>SUBCATEGORIA NIST</t>
  </si>
  <si>
    <t>CONTROL ANEXO A ISO 27001</t>
  </si>
  <si>
    <t xml:space="preserve">CALIFICACIÓN </t>
  </si>
  <si>
    <t>DE.AE-1, DE.AE-3, DE.AE-4, DE.AE-5</t>
  </si>
  <si>
    <t>DE.AE-1</t>
  </si>
  <si>
    <t>La efectividad de las tecnologías de protección se comparte con las partes autorizadas y apropiadas.</t>
  </si>
  <si>
    <t>ID.BE-2</t>
  </si>
  <si>
    <t>ID.GV-4</t>
  </si>
  <si>
    <t>RS.CO-4, RS.CO-5</t>
  </si>
  <si>
    <t>RC.CO-1, RC.CO-2, RC.CO-3</t>
  </si>
  <si>
    <t>ID.RA-3</t>
  </si>
  <si>
    <t>Las amenazas internas y externas son identificadas y documentadas.</t>
  </si>
  <si>
    <t>RS.IM-2</t>
  </si>
  <si>
    <t>Las estrategias de respuesta se actualizan</t>
  </si>
  <si>
    <t>ID.BE-3</t>
  </si>
  <si>
    <t>ID.RA-4</t>
  </si>
  <si>
    <t xml:space="preserve">Los impactos potenciales en la entidad y su probabilidad son identificados </t>
  </si>
  <si>
    <t>RC.IM-1, RC.IM-2</t>
  </si>
  <si>
    <t>Los planes de recuperación y los procesos son mejorados incorporando las lecciones aprendidas para actividades futuras:
1) Los planes de recuperación incorporan las lecciones aprendidas.
2)  Las estrategias de recuperación son actualizadas.</t>
  </si>
  <si>
    <t>PR.IP-7</t>
  </si>
  <si>
    <t>Los procesos de protección son continuamente mejorados</t>
  </si>
  <si>
    <t>DE.CM-1, DE.CM-2, DE.CM-7</t>
  </si>
  <si>
    <t>ID.AM-6</t>
  </si>
  <si>
    <t>PR.AT-2</t>
  </si>
  <si>
    <t>PR.AT-3</t>
  </si>
  <si>
    <t>PR.AT-4</t>
  </si>
  <si>
    <t>PR.AT-5</t>
  </si>
  <si>
    <t>DE.DP-1</t>
  </si>
  <si>
    <t>RS.CO-1</t>
  </si>
  <si>
    <t>PR.AC-4</t>
  </si>
  <si>
    <t>RS.CO-3</t>
  </si>
  <si>
    <t>PR.AT-1</t>
  </si>
  <si>
    <t>ID AM-1</t>
  </si>
  <si>
    <t>ID AM-2</t>
  </si>
  <si>
    <t>ID.AM-5</t>
  </si>
  <si>
    <t>PR.DS-1</t>
  </si>
  <si>
    <t>PR.DS-2</t>
  </si>
  <si>
    <t>PR.DS-3</t>
  </si>
  <si>
    <t>PR.IP-6</t>
  </si>
  <si>
    <t>Técnicas</t>
  </si>
  <si>
    <t>PR.PT-3</t>
  </si>
  <si>
    <t>PR.MA-2</t>
  </si>
  <si>
    <t>PR.IP-3</t>
  </si>
  <si>
    <t>PR.DS-6</t>
  </si>
  <si>
    <t>DE.CM-4</t>
  </si>
  <si>
    <t>RS.MI-2</t>
  </si>
  <si>
    <t>PR.DS-4</t>
  </si>
  <si>
    <t>DE.CM-3</t>
  </si>
  <si>
    <t>RS.AN-1</t>
  </si>
  <si>
    <t>DE.CM-5</t>
  </si>
  <si>
    <t>ID.RA-5</t>
  </si>
  <si>
    <t>DE.CM-8</t>
  </si>
  <si>
    <t>RS.MI-3</t>
  </si>
  <si>
    <t>PR.AC-5</t>
  </si>
  <si>
    <t>PR.PT-4</t>
  </si>
  <si>
    <t>ID.AM-3</t>
  </si>
  <si>
    <t>PR.IP-9</t>
  </si>
  <si>
    <t>DE.AE-2</t>
  </si>
  <si>
    <t>RS.AN-4</t>
  </si>
  <si>
    <t>RS.RP-1</t>
  </si>
  <si>
    <t>RC.RP-1</t>
  </si>
  <si>
    <t>DE.DP-5</t>
  </si>
  <si>
    <t>RS.AN-2</t>
  </si>
  <si>
    <t>RS.IM-1</t>
  </si>
  <si>
    <t>PR.IP-10</t>
  </si>
  <si>
    <t>ID.BE-1</t>
  </si>
  <si>
    <t>FTIC-LP-09-15
INSTRUMENTO DE IDENTIFICACIÓN DE LA LINEA BASE DE SEGURIDAD ADMINISTRATIVA Y TÉCNICA
HOJA LEVANTAMIENTO DE INFORMACIÓN</t>
  </si>
  <si>
    <t>ID REQUISITO</t>
  </si>
  <si>
    <t>R1</t>
  </si>
  <si>
    <t>R2</t>
  </si>
  <si>
    <t>R3</t>
  </si>
  <si>
    <t>R4</t>
  </si>
  <si>
    <t>R6</t>
  </si>
  <si>
    <t>R7</t>
  </si>
  <si>
    <t>R8</t>
  </si>
  <si>
    <t>LIMITE DE MADUREZ INICIAL</t>
  </si>
  <si>
    <t>R10</t>
  </si>
  <si>
    <t>R11</t>
  </si>
  <si>
    <t>R12</t>
  </si>
  <si>
    <t>R13</t>
  </si>
  <si>
    <t>R14</t>
  </si>
  <si>
    <t>R15</t>
  </si>
  <si>
    <t>R16</t>
  </si>
  <si>
    <t>R17</t>
  </si>
  <si>
    <t>R18</t>
  </si>
  <si>
    <t>R19</t>
  </si>
  <si>
    <t>LIMITE DE MADUREZ GESTIONADO</t>
  </si>
  <si>
    <t>R20</t>
  </si>
  <si>
    <t>R21</t>
  </si>
  <si>
    <t>R22</t>
  </si>
  <si>
    <t>R23</t>
  </si>
  <si>
    <t>R24</t>
  </si>
  <si>
    <t>R25</t>
  </si>
  <si>
    <t>R26</t>
  </si>
  <si>
    <t>R27</t>
  </si>
  <si>
    <t>R28</t>
  </si>
  <si>
    <t>R29</t>
  </si>
  <si>
    <t>R30</t>
  </si>
  <si>
    <t>R31</t>
  </si>
  <si>
    <t>R32</t>
  </si>
  <si>
    <t>R33</t>
  </si>
  <si>
    <t>R34</t>
  </si>
  <si>
    <t>R35</t>
  </si>
  <si>
    <t>R36</t>
  </si>
  <si>
    <t>R37</t>
  </si>
  <si>
    <t>R38</t>
  </si>
  <si>
    <t>R39</t>
  </si>
  <si>
    <t>R40</t>
  </si>
  <si>
    <t>LIMITE DE MADUREZ DEFINIDO</t>
  </si>
  <si>
    <t>R41</t>
  </si>
  <si>
    <t>R42</t>
  </si>
  <si>
    <t>R43</t>
  </si>
  <si>
    <t>R44</t>
  </si>
  <si>
    <t>R45</t>
  </si>
  <si>
    <t>R46</t>
  </si>
  <si>
    <t>R47</t>
  </si>
  <si>
    <t>R48</t>
  </si>
  <si>
    <t>R49</t>
  </si>
  <si>
    <t>R50</t>
  </si>
  <si>
    <t>R51</t>
  </si>
  <si>
    <t>R52</t>
  </si>
  <si>
    <t>R53</t>
  </si>
  <si>
    <t>LIMITE DE MADUREZ GESTIONADO CUANTITATIVAMENTE</t>
  </si>
  <si>
    <t>R55</t>
  </si>
  <si>
    <t>LIMITE DE MADUREZ OPTIMIZADO</t>
  </si>
  <si>
    <t>ID/ITEM</t>
  </si>
  <si>
    <t>3.1 INSTRUMENTO DE EVALUACIÓN: Nivel de cumplimiento de acuerdo al ciglo PHVA del modelo de seguridad</t>
  </si>
  <si>
    <t>Respecto al modelo de seguridad</t>
  </si>
  <si>
    <t>Para entidades de orden nacional obligadas</t>
  </si>
  <si>
    <t>Para entidades de orden territorial A</t>
  </si>
  <si>
    <t>NIVEL</t>
  </si>
  <si>
    <t>CUMPLE?</t>
  </si>
  <si>
    <t>OPTIMIZADO</t>
  </si>
  <si>
    <t>GESTIONADO
CUANTITATIVAMENTE</t>
  </si>
  <si>
    <t xml:space="preserve"> DEFINIDO</t>
  </si>
  <si>
    <t>GESTIONADO</t>
  </si>
  <si>
    <t>INICIAL</t>
  </si>
  <si>
    <t>Nivel de madurez alcanzado</t>
  </si>
  <si>
    <t>FUNCION CSF</t>
  </si>
  <si>
    <t>Inclusión de la seguridad de la información en la gestión de proyectos</t>
  </si>
  <si>
    <t>Reporte de eventos e incidentes de seguridad de la información de los últimos 12 meses.</t>
  </si>
  <si>
    <t>Análisis de Contexto</t>
  </si>
  <si>
    <t>Documento con el consolidado de las auditorías realizadas de acuerdo con el plan de auditorías,  revisado y aprobado por la alta dirección y verifique como se asegura que los hallazgos, brechas, debilidades y oportunidades de mejora se subsanen, para asegurar la mejora continua.</t>
  </si>
  <si>
    <t>La detección de actividades anómalas se realiza oportunamente y se entiende el impacto potencial de los eventos:
1) Se establece y gestiona una línea base de las operaciones de red, los flujos de datos esperados para usuarios y sistemas.
2) Se agregan y correlacionan datos de evento de múltiples fuentes y sensores.
3) Se determina el impacto de los eventos
4) Se han establecido los umbrales de alerta de los incidentes.</t>
  </si>
  <si>
    <t>Las actividades de respuesta son coordinadas con las partes interesadas tanto internas como externas, según sea apropiado, para incluir soporte externo de entidades o agencias estatales o legales.:
1) Los planes de respuesta a incidentes están coordinados con las partes interesadas de manera consistente.
2) De manera voluntaria se comparte información con partes interesadas externas para alcanzar una conciencia más amplia de la situación de ciberseguridad.</t>
  </si>
  <si>
    <t>Las actividades de restauración son coordinadas con las partes internas y externas, como los centros de coordinación, proveedores de servicios de Internet, los dueños de los sistemas atacados, las víctimas, otros CSIRT, y proveedores.:
1) Se gestionan las comunicaciones hacia el público.
2) Se procura la no afectación de la reputación o la reparación de la misma.
3) Las actividades de recuperación son comunicadas a las partes interesadas internas y a los grupos de gerentes y directores.</t>
  </si>
  <si>
    <t>Las prioridades relacionadas con la misión, objetivos y actividades de la Entidad son establecidas y comunicadas.</t>
  </si>
  <si>
    <t xml:space="preserve">Los sistemas de información y los activos son monitoreados a intervalos discretos para identificar los eventos de ciberseguridad y verificar la efectividad de las medidas de protección:
1)  La red es monitoreada para detectar eventos potenciales de ciberseguridad.
2) El ambiente físico es monitoreados para detectar eventos potenciales de ciberseguridad.
3) Se monitorea en búsqueda de eventos como personal no autorizado, u otros eventos relacionados con  conexiones, dispositivos y software. </t>
  </si>
  <si>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</si>
  <si>
    <t>1. Si Los funcionarios de la Entidad no tienen conciencia de la seguridad y privacidad de la información y se han diseñado programas para los funcionarios de conciencia y comunicación, de las políticas de seguridad y privacidad de la información, están en 20.
2. Si se observa en los funcionarios una conciencia de seguridad y privacidad de la información y los planes de toma de conciencia y comunicación, de las políticas de seguridad y privacidad de la información, están aprobados y documentados, por la alta Dirección, están en 40.
3. Si se han ejecutado los planes de toma de conciencia, comunicación y divulgación, de las políticas de seguridad y privacidad de la información, aprobados por la alta Dirección, , están en 60.</t>
  </si>
  <si>
    <t>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</si>
  <si>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</si>
  <si>
    <t>1. Si se cuentan con procedimientos que indican a los funcionarios como manejar la información y los activos de información en forma segura. Se tienen documentados los controles físicos y lógicos que se han definido en la Entidad, con los cuales se busca preservar la seguridad y privacidad de la información, aprobado por la alta Dirección, están en 40.
2. Si se han divulgado e implementado los controles físicos y lógicos que se han definido en la entidad, con los cuales se busca preservar la seguridad y privacidad de la información, están en 60.</t>
  </si>
  <si>
    <t xml:space="preserve">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 están en 40.
Si se reconoce la importancia de ampliar los planes de continuidad del negocio a otros procesos, pero aun no se pueden incluir ni trabajar con ellos, están en 60.
</t>
  </si>
  <si>
    <t>Se realizan pruebas de manera sistemática a los controles, para determinar si están funcionando de manera adecuada. Se deben generar informes del desempeño de la operación del MSPI, con la revisión y verificación continua de los controles implementados. También se generan informes de auditorías de acuerdo a lo establecido en el plan de auditorías de la entidad.
Se realizan pruebas de efectividad en la Entidad, para detectar vulnerabilidades (físicas, lógicas y humanas) y accesos no autorizados a activos de información críticos.</t>
  </si>
  <si>
    <t>Se realizan pruebas a las aplicaciones o software desarrollado “in house” para determinar que cumplen con los requisitos de seguridad y privacidad de la información</t>
  </si>
  <si>
    <t>CAMILO ANDRES RODRIGUEZ FARFAN</t>
  </si>
  <si>
    <t>EMPRESA SOCIAL DEL ESTADO CENTRO DE REHABILITACION INTEGRAL DE BOYACA</t>
  </si>
  <si>
    <t>Servir a la comunidad Boyacense brindando una atencion integral en salud mental con calidad, seguridad y excelencia que promueva la construccion del bienestar del paciente, su familia y su comunidad.</t>
  </si>
  <si>
    <t>Subgerente Administrativo y Financiero</t>
  </si>
  <si>
    <t>Camilo Andres Rodriguez Farfan</t>
  </si>
  <si>
    <t>PLAN DE DESARROLLO</t>
  </si>
  <si>
    <t>Territorial Desentralizada Empresa Social del Estado</t>
  </si>
  <si>
    <t>Andrea Mejia</t>
  </si>
  <si>
    <t>Area Cientifica</t>
  </si>
  <si>
    <t>Area Misional</t>
  </si>
  <si>
    <t>Subgerente Cienfifico</t>
  </si>
  <si>
    <t>Procesos Misionales</t>
  </si>
  <si>
    <t>Area Juridica</t>
  </si>
  <si>
    <t>Area juridica</t>
  </si>
  <si>
    <t>Juridico</t>
  </si>
  <si>
    <t>Procesos Juridicos</t>
  </si>
  <si>
    <t>Area ventanilla Unica y Gestion Documental</t>
  </si>
  <si>
    <t>Ventanilla Unica</t>
  </si>
  <si>
    <t>Procesos ventanilla Unica y Gestion Documental</t>
  </si>
  <si>
    <t>OK</t>
  </si>
  <si>
    <t>Analisis DOFA PETI</t>
  </si>
  <si>
    <t>PENDIENTE</t>
  </si>
  <si>
    <t>SISTEMAS FEBRERO</t>
  </si>
  <si>
    <t>SISTEMAS MARZO</t>
  </si>
  <si>
    <t>SISTEMAS ABRIL</t>
  </si>
  <si>
    <t>SISTEMAS DICIEMBRE</t>
  </si>
  <si>
    <t>SISTEMAS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</si>
</sst>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4"/>
      <color theme="1"/>
      <name val="Calibri"/>
      <family val="2"/>
      <scheme val="minor"/>
    </font>
    <font>
      <sz val="10"/>
      <color theme="1"/>
      <name val="Calibri"/>
      <family val="2"/>
      <scheme val="minor"/>
    </font>
    <font>
      <b/>
      <sz val="16"/>
      <color rgb="FF8F45C7"/>
      <name val="Calibri"/>
      <family val="2"/>
      <scheme val="minor"/>
    </font>
    <font>
      <b/>
      <sz val="12"/>
      <color theme="0"/>
      <name val="Calibri"/>
      <family val="2"/>
    </font>
    <font>
      <b/>
      <sz val="10"/>
      <name val="Calibri"/>
      <family val="2"/>
    </font>
    <font>
      <sz val="9"/>
      <color theme="1"/>
      <name val="Calibri"/>
      <family val="2"/>
      <scheme val="minor"/>
    </font>
    <font>
      <sz val="10"/>
      <name val="Calibri"/>
      <family val="2"/>
      <scheme val="minor"/>
    </font>
    <font>
      <b/>
      <sz val="10"/>
      <color theme="1"/>
      <name val="Calibri"/>
      <family val="2"/>
      <scheme val="minor"/>
    </font>
    <font>
      <b/>
      <i/>
      <sz val="10"/>
      <name val="Arial"/>
      <family val="2"/>
    </font>
    <font>
      <b/>
      <sz val="10"/>
      <name val="Arial"/>
      <family val="2"/>
    </font>
    <font>
      <b/>
      <sz val="16"/>
      <color theme="0"/>
      <name val="Calibri"/>
      <family val="2"/>
      <scheme val="minor"/>
    </font>
    <font>
      <b/>
      <sz val="14"/>
      <color theme="0"/>
      <name val="Calibri"/>
      <family val="2"/>
    </font>
    <font>
      <b/>
      <sz val="16"/>
      <color theme="0"/>
      <name val="Calibri"/>
      <family val="2"/>
    </font>
    <font>
      <b/>
      <sz val="16"/>
      <name val="Calibri"/>
      <family val="2"/>
    </font>
    <font>
      <sz val="14"/>
      <color theme="1"/>
      <name val="Calibri"/>
      <family val="2"/>
      <scheme val="minor"/>
    </font>
    <font>
      <sz val="16"/>
      <color theme="1"/>
      <name val="Calibri"/>
      <family val="2"/>
      <scheme val="minor"/>
    </font>
    <font>
      <sz val="10"/>
      <color theme="0"/>
      <name val="Calibri"/>
      <family val="2"/>
      <scheme val="minor"/>
    </font>
    <font>
      <b/>
      <sz val="10"/>
      <color theme="0"/>
      <name val="Calibri"/>
      <family val="2"/>
      <scheme val="minor"/>
    </font>
    <font>
      <sz val="16"/>
      <color theme="0"/>
      <name val="Calibri"/>
      <family val="2"/>
      <scheme val="minor"/>
    </font>
    <font>
      <b/>
      <sz val="9"/>
      <color theme="1"/>
      <name val="Calibri"/>
      <family val="2"/>
      <scheme val="minor"/>
    </font>
    <font>
      <sz val="10"/>
      <name val="Arial"/>
      <family val="2"/>
    </font>
    <font>
      <sz val="10"/>
      <color indexed="10"/>
      <name val="Calibri"/>
      <family val="2"/>
      <scheme val="minor"/>
    </font>
    <font>
      <sz val="10"/>
      <color rgb="FFFF0000"/>
      <name val="Calibri"/>
      <family val="2"/>
      <scheme val="minor"/>
    </font>
    <font>
      <b/>
      <sz val="10"/>
      <name val="Calibri"/>
      <family val="2"/>
      <scheme val="minor"/>
    </font>
    <font>
      <sz val="18"/>
      <color theme="1"/>
      <name val="Calibri"/>
      <family val="2"/>
      <scheme val="minor"/>
    </font>
    <font>
      <u/>
      <sz val="11"/>
      <color theme="10"/>
      <name val="Calibri"/>
      <family val="2"/>
      <scheme val="minor"/>
    </font>
    <font>
      <b/>
      <sz val="12"/>
      <color theme="1"/>
      <name val="Calibri"/>
      <family val="2"/>
      <scheme val="minor"/>
    </font>
    <font>
      <b/>
      <sz val="9"/>
      <color indexed="81"/>
      <name val="Tahoma"/>
      <family val="2"/>
    </font>
    <font>
      <sz val="9"/>
      <color indexed="81"/>
      <name val="Tahoma"/>
      <family val="2"/>
    </font>
    <font>
      <sz val="12"/>
      <color theme="1"/>
      <name val="Calibri"/>
      <family val="2"/>
      <scheme val="minor"/>
    </font>
    <font>
      <sz val="12"/>
      <color rgb="FF000000"/>
      <name val="Calibri"/>
      <family val="2"/>
      <scheme val="minor"/>
    </font>
    <font>
      <b/>
      <sz val="18"/>
      <color theme="1"/>
      <name val="Calibri"/>
      <family val="2"/>
      <scheme val="minor"/>
    </font>
    <font>
      <sz val="10"/>
      <name val="MS Sans Serif"/>
      <family val="2"/>
    </font>
    <font>
      <b/>
      <sz val="12"/>
      <color theme="0"/>
      <name val="Calibri"/>
      <family val="2"/>
      <scheme val="minor"/>
    </font>
    <font>
      <b/>
      <sz val="9"/>
      <color theme="0"/>
      <name val="Calibri"/>
      <family val="2"/>
      <scheme val="minor"/>
    </font>
    <font>
      <b/>
      <sz val="10"/>
      <color theme="0"/>
      <name val="MS Sans Serif"/>
      <family val="2"/>
    </font>
    <font>
      <b/>
      <sz val="11"/>
      <color rgb="FFFF0000"/>
      <name val="Calibri"/>
      <family val="2"/>
      <scheme val="minor"/>
    </font>
    <font>
      <sz val="14"/>
      <color rgb="FFFF0000"/>
      <name val="Calibri"/>
      <family val="2"/>
      <scheme val="minor"/>
    </font>
    <font>
      <sz val="8"/>
      <name val="Calibri"/>
      <family val="2"/>
      <scheme val="minor"/>
    </font>
    <font>
      <b/>
      <sz val="8"/>
      <name val="Tahoma"/>
      <family val="2"/>
    </font>
    <font>
      <b/>
      <sz val="16"/>
      <color theme="1"/>
      <name val="Calibri"/>
      <family val="2"/>
      <scheme val="minor"/>
    </font>
    <font>
      <sz val="11"/>
      <name val="Calibri"/>
      <family val="2"/>
      <scheme val="minor"/>
    </font>
    <font>
      <b/>
      <i/>
      <sz val="16"/>
      <color theme="0"/>
      <name val="Calibri"/>
      <family val="2"/>
      <scheme val="minor"/>
    </font>
    <font>
      <b/>
      <sz val="20"/>
      <color theme="0"/>
      <name val="Calibri"/>
      <family val="2"/>
      <scheme val="minor"/>
    </font>
    <font>
      <b/>
      <sz val="20"/>
      <color theme="1"/>
      <name val="Calibri"/>
      <family val="2"/>
      <scheme val="minor"/>
    </font>
    <font>
      <sz val="20"/>
      <color theme="1"/>
      <name val="Calibri"/>
      <family val="2"/>
      <scheme val="minor"/>
    </font>
    <font>
      <sz val="11"/>
      <color rgb="FF000000"/>
      <name val="Calibri"/>
      <family val="2"/>
      <scheme val="minor"/>
    </font>
    <font>
      <b/>
      <sz val="11"/>
      <color rgb="FFFFFF00"/>
      <name val="Calibri"/>
      <family val="2"/>
      <scheme val="minor"/>
    </font>
    <font>
      <b/>
      <i/>
      <sz val="11"/>
      <color theme="0"/>
      <name val="Calibri"/>
      <family val="2"/>
      <scheme val="minor"/>
    </font>
  </fonts>
  <fills count="34">
    <fill>
      <patternFill patternType="none"/>
    </fill>
    <fill>
      <patternFill patternType="gray125"/>
    </fill>
    <fill>
      <patternFill patternType="solid">
        <fgColor rgb="FF8F45C7"/>
        <bgColor indexed="64"/>
      </patternFill>
    </fill>
    <fill>
      <patternFill patternType="solid">
        <fgColor indexed="26"/>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4"/>
        <bgColor indexed="64"/>
      </patternFill>
    </fill>
    <fill>
      <patternFill patternType="solid">
        <fgColor rgb="FF0099CC"/>
        <bgColor indexed="64"/>
      </patternFill>
    </fill>
    <fill>
      <patternFill patternType="solid">
        <fgColor theme="9"/>
        <bgColor indexed="64"/>
      </patternFill>
    </fill>
    <fill>
      <patternFill patternType="solid">
        <fgColor theme="5"/>
        <bgColor indexed="64"/>
      </patternFill>
    </fill>
    <fill>
      <patternFill patternType="solid">
        <fgColor rgb="FFC00000"/>
        <bgColor indexed="64"/>
      </patternFill>
    </fill>
    <fill>
      <patternFill patternType="solid">
        <fgColor rgb="FF002060"/>
        <bgColor indexed="64"/>
      </patternFill>
    </fill>
    <fill>
      <patternFill patternType="solid">
        <fgColor rgb="FFCC66FF"/>
        <bgColor indexed="64"/>
      </patternFill>
    </fill>
    <fill>
      <patternFill patternType="solid">
        <fgColor theme="0" tint="-0.249977111117893"/>
        <bgColor indexed="64"/>
      </patternFill>
    </fill>
    <fill>
      <patternFill patternType="solid">
        <fgColor rgb="FF7030A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theme="7"/>
        <bgColor indexed="64"/>
      </patternFill>
    </fill>
    <fill>
      <patternFill patternType="gray0625">
        <bgColor theme="7" tint="0.79995117038483843"/>
      </patternFill>
    </fill>
    <fill>
      <patternFill patternType="gray0625">
        <bgColor theme="0" tint="-0.249977111117893"/>
      </patternFill>
    </fill>
    <fill>
      <patternFill patternType="gray0625">
        <bgColor rgb="FF00B0F0"/>
      </patternFill>
    </fill>
    <fill>
      <patternFill patternType="gray0625">
        <bgColor rgb="FF0070C0"/>
      </patternFill>
    </fill>
    <fill>
      <patternFill patternType="gray0625">
        <bgColor rgb="FF92D050"/>
      </patternFill>
    </fill>
    <fill>
      <patternFill patternType="gray0625">
        <bgColor theme="7"/>
      </patternFill>
    </fill>
    <fill>
      <patternFill patternType="gray0625">
        <bgColor rgb="FFC00000"/>
      </patternFill>
    </fill>
    <fill>
      <patternFill patternType="solid">
        <fgColor rgb="FFFFC000"/>
        <bgColor indexed="64"/>
      </patternFill>
    </fill>
    <fill>
      <patternFill patternType="solid">
        <fgColor rgb="FFA40C0C"/>
        <bgColor indexed="64"/>
      </patternFill>
    </fill>
    <fill>
      <patternFill patternType="solid">
        <fgColor theme="4" tint="0.79998168889431442"/>
        <bgColor theme="4" tint="0.79998168889431442"/>
      </patternFill>
    </fill>
    <fill>
      <patternFill patternType="solid">
        <fgColor rgb="FF9A00D0"/>
        <bgColor indexed="64"/>
      </patternFill>
    </fill>
  </fills>
  <borders count="61">
    <border>
      <left/>
      <right/>
      <top/>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medium">
        <color indexed="64"/>
      </top>
      <bottom/>
      <diagonal/>
    </border>
    <border>
      <left style="medium">
        <color indexed="64"/>
      </left>
      <right style="thin">
        <color indexed="64"/>
      </right>
      <top/>
      <bottom style="thin">
        <color auto="1"/>
      </bottom>
      <diagonal/>
    </border>
    <border>
      <left style="medium">
        <color auto="1"/>
      </left>
      <right style="medium">
        <color auto="1"/>
      </right>
      <top/>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ouble">
        <color auto="1"/>
      </left>
      <right style="double">
        <color auto="1"/>
      </right>
      <top style="double">
        <color auto="1"/>
      </top>
      <bottom style="double">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6">
    <xf numFmtId="0" fontId="0" fillId="0" borderId="0"/>
    <xf numFmtId="9" fontId="1" fillId="0" borderId="0" applyFont="0" applyFill="0" applyBorder="0" applyAlignment="0" applyProtection="0"/>
    <xf numFmtId="0" fontId="27" fillId="0" borderId="0"/>
    <xf numFmtId="0" fontId="32" fillId="0" borderId="0" applyNumberFormat="0" applyFill="0" applyBorder="0" applyAlignment="0" applyProtection="0"/>
    <xf numFmtId="0" fontId="39" fillId="0" borderId="0"/>
    <xf numFmtId="0" fontId="27" fillId="0" borderId="0"/>
  </cellStyleXfs>
  <cellXfs count="564">
    <xf numFmtId="0" fontId="0" fillId="0" borderId="0" xfId="0"/>
    <xf numFmtId="0" fontId="3" fillId="0" borderId="0" xfId="0" applyFont="1"/>
    <xf numFmtId="0" fontId="0" fillId="0" borderId="0" xfId="0" applyBorder="1"/>
    <xf numFmtId="0" fontId="0" fillId="0" borderId="0" xfId="0" applyBorder="1" applyAlignment="1"/>
    <xf numFmtId="0" fontId="11" fillId="3" borderId="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8" fillId="0" borderId="6" xfId="0" applyFont="1" applyBorder="1" applyAlignment="1">
      <alignment horizontal="center" vertical="center"/>
    </xf>
    <xf numFmtId="0" fontId="13" fillId="4" borderId="7" xfId="0" applyFont="1" applyFill="1" applyBorder="1" applyAlignment="1">
      <alignment horizontal="center" vertical="center"/>
    </xf>
    <xf numFmtId="0" fontId="8" fillId="0" borderId="18" xfId="0" applyFont="1" applyBorder="1" applyAlignment="1">
      <alignment horizontal="center" vertical="center"/>
    </xf>
    <xf numFmtId="0" fontId="14" fillId="0" borderId="7" xfId="0" applyFont="1" applyBorder="1" applyAlignment="1">
      <alignment horizontal="center" vertical="center"/>
    </xf>
    <xf numFmtId="1" fontId="13" fillId="4" borderId="7" xfId="0" applyNumberFormat="1" applyFont="1" applyFill="1" applyBorder="1" applyAlignment="1">
      <alignment horizontal="center" vertical="center"/>
    </xf>
    <xf numFmtId="0" fontId="0" fillId="4" borderId="0" xfId="0" applyFill="1"/>
    <xf numFmtId="9" fontId="19" fillId="4" borderId="0" xfId="0" applyNumberFormat="1" applyFont="1" applyFill="1" applyBorder="1" applyAlignment="1">
      <alignment vertical="center" wrapText="1"/>
    </xf>
    <xf numFmtId="0" fontId="20" fillId="3" borderId="7" xfId="0" applyFont="1" applyFill="1" applyBorder="1" applyAlignment="1">
      <alignment horizontal="center" vertical="center" wrapText="1"/>
    </xf>
    <xf numFmtId="0" fontId="0" fillId="4" borderId="0" xfId="0" applyFill="1" applyBorder="1"/>
    <xf numFmtId="9" fontId="20" fillId="3" borderId="11" xfId="0" applyNumberFormat="1" applyFont="1" applyFill="1" applyBorder="1" applyAlignment="1">
      <alignment horizontal="center" vertical="center" wrapText="1"/>
    </xf>
    <xf numFmtId="0" fontId="9" fillId="0" borderId="0" xfId="0" applyFont="1" applyBorder="1" applyAlignment="1">
      <alignment horizontal="center"/>
    </xf>
    <xf numFmtId="0" fontId="22" fillId="0" borderId="0" xfId="0" applyFont="1" applyBorder="1" applyAlignment="1">
      <alignment horizontal="center"/>
    </xf>
    <xf numFmtId="0" fontId="21" fillId="0" borderId="0" xfId="0" applyFont="1" applyBorder="1" applyAlignment="1">
      <alignment horizontal="center" vertical="center" wrapText="1"/>
    </xf>
    <xf numFmtId="0" fontId="21" fillId="0" borderId="7" xfId="0" applyFont="1" applyBorder="1" applyAlignment="1">
      <alignment horizontal="center"/>
    </xf>
    <xf numFmtId="9" fontId="21" fillId="0" borderId="7" xfId="0" applyNumberFormat="1" applyFont="1" applyBorder="1" applyAlignment="1">
      <alignment horizontal="center"/>
    </xf>
    <xf numFmtId="0" fontId="0" fillId="0" borderId="8" xfId="0" applyBorder="1"/>
    <xf numFmtId="0" fontId="0" fillId="0" borderId="11" xfId="0" applyBorder="1"/>
    <xf numFmtId="0" fontId="0" fillId="0" borderId="0" xfId="0" applyFill="1"/>
    <xf numFmtId="0" fontId="2" fillId="0" borderId="0" xfId="0" applyFont="1" applyFill="1" applyBorder="1" applyAlignment="1">
      <alignment horizontal="left"/>
    </xf>
    <xf numFmtId="4" fontId="2" fillId="0" borderId="0" xfId="0" applyNumberFormat="1" applyFont="1" applyFill="1" applyBorder="1"/>
    <xf numFmtId="0" fontId="0" fillId="0" borderId="0" xfId="0" applyFill="1" applyBorder="1"/>
    <xf numFmtId="0" fontId="2" fillId="0" borderId="0" xfId="0" applyFont="1" applyFill="1" applyBorder="1" applyAlignment="1"/>
    <xf numFmtId="0" fontId="0" fillId="0" borderId="0" xfId="0" applyAlignment="1">
      <alignment horizontal="left"/>
    </xf>
    <xf numFmtId="1" fontId="0" fillId="0" borderId="0" xfId="0" applyNumberFormat="1"/>
    <xf numFmtId="0" fontId="0" fillId="0" borderId="7" xfId="0" applyBorder="1" applyAlignment="1">
      <alignment horizontal="center" vertical="center"/>
    </xf>
    <xf numFmtId="1" fontId="0" fillId="0" borderId="7" xfId="0" applyNumberFormat="1" applyBorder="1" applyAlignment="1">
      <alignment horizontal="center" vertical="center"/>
    </xf>
    <xf numFmtId="0" fontId="2" fillId="2" borderId="15" xfId="0" pivotButton="1" applyFont="1" applyFill="1" applyBorder="1" applyAlignment="1">
      <alignment horizontal="center"/>
    </xf>
    <xf numFmtId="0" fontId="0" fillId="0" borderId="0" xfId="0" pivotButton="1"/>
    <xf numFmtId="0" fontId="12" fillId="0" borderId="33" xfId="0" pivotButton="1" applyFont="1" applyBorder="1" applyAlignment="1">
      <alignment horizontal="center" vertical="center" wrapText="1"/>
    </xf>
    <xf numFmtId="0" fontId="0" fillId="0" borderId="0" xfId="0" pivotButton="1" applyAlignment="1">
      <alignment horizontal="left"/>
    </xf>
    <xf numFmtId="1" fontId="0" fillId="0" borderId="0" xfId="0" pivotButton="1" applyNumberFormat="1"/>
    <xf numFmtId="0" fontId="27" fillId="0" borderId="0" xfId="2"/>
    <xf numFmtId="0" fontId="27" fillId="0" borderId="0" xfId="2" applyFill="1"/>
    <xf numFmtId="0" fontId="13" fillId="13" borderId="34" xfId="2" applyFont="1" applyFill="1" applyBorder="1" applyAlignment="1">
      <alignment horizontal="center" vertical="center"/>
    </xf>
    <xf numFmtId="0" fontId="13" fillId="13" borderId="35" xfId="2" applyFont="1" applyFill="1" applyBorder="1" applyAlignment="1">
      <alignment horizontal="center" vertical="center"/>
    </xf>
    <xf numFmtId="0" fontId="13" fillId="13" borderId="36" xfId="2" applyFont="1" applyFill="1" applyBorder="1" applyAlignment="1">
      <alignment horizontal="center" vertical="center"/>
    </xf>
    <xf numFmtId="0" fontId="13" fillId="0" borderId="14" xfId="2" applyFont="1" applyBorder="1" applyAlignment="1">
      <alignment horizontal="center" vertical="center" wrapText="1"/>
    </xf>
    <xf numFmtId="0" fontId="13" fillId="0" borderId="37" xfId="2" applyFont="1" applyBorder="1" applyAlignment="1">
      <alignment horizontal="center" vertical="center" wrapText="1"/>
    </xf>
    <xf numFmtId="0" fontId="13" fillId="0" borderId="12" xfId="2" applyFont="1" applyBorder="1" applyAlignment="1">
      <alignment horizontal="justify" vertical="center" wrapText="1"/>
    </xf>
    <xf numFmtId="1" fontId="13" fillId="0" borderId="37" xfId="2" applyNumberFormat="1" applyFont="1" applyBorder="1" applyAlignment="1">
      <alignment horizontal="center" vertical="center" wrapText="1"/>
    </xf>
    <xf numFmtId="0" fontId="13" fillId="0" borderId="3" xfId="2" applyFont="1" applyBorder="1" applyAlignment="1">
      <alignment horizontal="center" vertical="center" wrapText="1"/>
    </xf>
    <xf numFmtId="1" fontId="13" fillId="0" borderId="38" xfId="2" applyNumberFormat="1" applyFont="1" applyBorder="1" applyAlignment="1">
      <alignment horizontal="center" vertical="center" wrapText="1"/>
    </xf>
    <xf numFmtId="0" fontId="13" fillId="0" borderId="1" xfId="2" applyFont="1" applyBorder="1" applyAlignment="1">
      <alignment horizontal="justify"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5" fillId="0" borderId="0" xfId="0" applyFont="1"/>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Alignment="1">
      <alignment horizontal="center" vertical="center"/>
    </xf>
    <xf numFmtId="0" fontId="0" fillId="0" borderId="0" xfId="0" applyAlignment="1">
      <alignment vertical="center"/>
    </xf>
    <xf numFmtId="0" fontId="26" fillId="0" borderId="7" xfId="0" applyFont="1" applyBorder="1" applyAlignment="1">
      <alignment vertical="center" wrapText="1"/>
    </xf>
    <xf numFmtId="0" fontId="12" fillId="0" borderId="7" xfId="0" applyFont="1" applyBorder="1" applyAlignment="1">
      <alignment vertical="center" wrapText="1"/>
    </xf>
    <xf numFmtId="0" fontId="0" fillId="4" borderId="7" xfId="0" applyFill="1" applyBorder="1" applyAlignment="1">
      <alignment horizontal="center" vertical="center"/>
    </xf>
    <xf numFmtId="0" fontId="12" fillId="4" borderId="7" xfId="0" applyFont="1" applyFill="1" applyBorder="1" applyAlignment="1">
      <alignment vertical="center" wrapText="1"/>
    </xf>
    <xf numFmtId="0" fontId="0" fillId="0" borderId="7" xfId="0" applyBorder="1" applyAlignment="1">
      <alignment horizontal="center" vertical="center" wrapText="1"/>
    </xf>
    <xf numFmtId="0" fontId="4" fillId="14" borderId="7" xfId="0" applyFont="1" applyFill="1" applyBorder="1" applyAlignment="1">
      <alignment horizontal="center" vertical="center" wrapText="1"/>
    </xf>
    <xf numFmtId="9" fontId="0" fillId="0" borderId="7" xfId="1" applyFont="1" applyBorder="1" applyAlignment="1">
      <alignment horizontal="center" vertical="center"/>
    </xf>
    <xf numFmtId="0" fontId="0" fillId="0" borderId="0" xfId="0" applyAlignment="1">
      <alignment horizontal="center" wrapText="1"/>
    </xf>
    <xf numFmtId="0" fontId="0" fillId="0" borderId="0" xfId="0" applyAlignment="1">
      <alignment wrapText="1"/>
    </xf>
    <xf numFmtId="0" fontId="0" fillId="0" borderId="36" xfId="0" applyBorder="1"/>
    <xf numFmtId="0" fontId="0" fillId="0" borderId="41" xfId="0" applyBorder="1"/>
    <xf numFmtId="0" fontId="0" fillId="0" borderId="34" xfId="0" applyBorder="1"/>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9" xfId="0" applyFont="1" applyFill="1" applyBorder="1" applyAlignment="1">
      <alignment horizontal="center" vertical="center"/>
    </xf>
    <xf numFmtId="0" fontId="36" fillId="0" borderId="0" xfId="0" applyFont="1" applyAlignment="1">
      <alignment vertical="center"/>
    </xf>
    <xf numFmtId="0" fontId="36" fillId="0" borderId="10" xfId="0" applyFont="1" applyFill="1" applyBorder="1" applyAlignment="1">
      <alignment horizontal="center" vertical="center" wrapText="1"/>
    </xf>
    <xf numFmtId="0" fontId="21" fillId="0" borderId="48" xfId="0" applyFont="1" applyFill="1" applyBorder="1" applyAlignment="1">
      <alignment horizontal="center" vertical="center"/>
    </xf>
    <xf numFmtId="18" fontId="36" fillId="0" borderId="49" xfId="0" applyNumberFormat="1"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7" xfId="0" applyFont="1" applyFill="1" applyBorder="1" applyAlignment="1">
      <alignment horizontal="center" vertical="center"/>
    </xf>
    <xf numFmtId="0" fontId="36" fillId="0" borderId="41"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6" fillId="0" borderId="49" xfId="0" applyFont="1" applyFill="1" applyBorder="1" applyAlignment="1">
      <alignment horizontal="center" vertical="center" wrapText="1"/>
    </xf>
    <xf numFmtId="0" fontId="0" fillId="0" borderId="0" xfId="0" applyAlignment="1">
      <alignment horizontal="center"/>
    </xf>
    <xf numFmtId="0" fontId="21" fillId="0" borderId="0" xfId="0" applyFont="1"/>
    <xf numFmtId="0" fontId="6" fillId="15" borderId="33" xfId="0" applyFont="1" applyFill="1" applyBorder="1" applyAlignment="1">
      <alignment horizontal="center" vertical="center" wrapText="1"/>
    </xf>
    <xf numFmtId="0" fontId="6" fillId="15" borderId="33" xfId="0" applyFont="1" applyFill="1" applyBorder="1" applyAlignment="1">
      <alignment vertical="center" wrapText="1"/>
    </xf>
    <xf numFmtId="0" fontId="6" fillId="15" borderId="33" xfId="0" applyFont="1" applyFill="1" applyBorder="1" applyAlignment="1">
      <alignment horizontal="center" vertical="center"/>
    </xf>
    <xf numFmtId="0" fontId="40" fillId="2" borderId="19" xfId="4" applyFont="1" applyFill="1" applyBorder="1" applyAlignment="1">
      <alignment horizontal="left" vertical="center"/>
    </xf>
    <xf numFmtId="0" fontId="24" fillId="2" borderId="19" xfId="4" applyFont="1" applyFill="1" applyBorder="1" applyAlignment="1">
      <alignment vertical="center" wrapText="1"/>
    </xf>
    <xf numFmtId="0" fontId="24" fillId="2" borderId="19" xfId="4" applyFont="1" applyFill="1" applyBorder="1" applyAlignment="1">
      <alignment horizontal="center" vertical="center" wrapText="1"/>
    </xf>
    <xf numFmtId="0" fontId="41" fillId="2" borderId="19" xfId="4" applyFont="1" applyFill="1" applyBorder="1" applyAlignment="1">
      <alignment vertical="center" wrapText="1"/>
    </xf>
    <xf numFmtId="0" fontId="42" fillId="2" borderId="19" xfId="4" applyFont="1" applyFill="1" applyBorder="1" applyAlignment="1">
      <alignment vertical="top" wrapText="1"/>
    </xf>
    <xf numFmtId="0" fontId="4" fillId="0" borderId="0" xfId="0" applyFont="1"/>
    <xf numFmtId="0" fontId="4" fillId="14" borderId="32" xfId="0" applyFont="1" applyFill="1" applyBorder="1" applyAlignment="1">
      <alignment horizontal="center" vertical="center" wrapText="1"/>
    </xf>
    <xf numFmtId="0" fontId="4" fillId="14" borderId="32" xfId="0" applyFont="1" applyFill="1" applyBorder="1" applyAlignment="1">
      <alignment vertical="center" wrapText="1"/>
    </xf>
    <xf numFmtId="0" fontId="26" fillId="14" borderId="0" xfId="0" applyFont="1" applyFill="1" applyAlignment="1">
      <alignment vertical="center" wrapText="1"/>
    </xf>
    <xf numFmtId="0" fontId="43" fillId="14" borderId="7" xfId="0" applyFont="1" applyFill="1" applyBorder="1" applyAlignment="1">
      <alignment horizontal="center" vertical="center" wrapText="1"/>
    </xf>
    <xf numFmtId="0" fontId="4" fillId="14" borderId="32" xfId="0" applyFont="1" applyFill="1" applyBorder="1"/>
    <xf numFmtId="0" fontId="0"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7" xfId="0" applyBorder="1" applyAlignment="1">
      <alignment vertical="center" wrapText="1"/>
    </xf>
    <xf numFmtId="0" fontId="44" fillId="0" borderId="7" xfId="0" applyFont="1" applyBorder="1"/>
    <xf numFmtId="0" fontId="42" fillId="2" borderId="19" xfId="4" applyFont="1" applyFill="1" applyBorder="1" applyAlignment="1">
      <alignment vertical="center" wrapText="1"/>
    </xf>
    <xf numFmtId="0" fontId="26" fillId="14" borderId="32" xfId="0" applyFont="1" applyFill="1" applyBorder="1" applyAlignment="1">
      <alignment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0" fillId="0" borderId="7" xfId="0" applyFont="1" applyFill="1" applyBorder="1" applyAlignment="1">
      <alignment vertical="center" wrapText="1"/>
    </xf>
    <xf numFmtId="0" fontId="43" fillId="0" borderId="7"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Fill="1" applyBorder="1" applyAlignment="1">
      <alignment vertical="center" wrapText="1"/>
    </xf>
    <xf numFmtId="0" fontId="45" fillId="0" borderId="7" xfId="5" applyFont="1" applyFill="1" applyBorder="1" applyAlignment="1">
      <alignment horizontal="center" vertical="center" wrapText="1"/>
    </xf>
    <xf numFmtId="0" fontId="36" fillId="16" borderId="7" xfId="0" applyFont="1" applyFill="1" applyBorder="1" applyAlignment="1">
      <alignment vertical="center" wrapText="1"/>
    </xf>
    <xf numFmtId="0" fontId="36" fillId="16" borderId="7" xfId="0" applyFont="1" applyFill="1" applyBorder="1" applyAlignment="1">
      <alignment horizontal="center" vertical="center" wrapText="1"/>
    </xf>
    <xf numFmtId="0" fontId="45" fillId="0" borderId="7" xfId="5" applyFont="1" applyFill="1" applyBorder="1" applyAlignment="1">
      <alignment vertical="center" wrapText="1"/>
    </xf>
    <xf numFmtId="0" fontId="0" fillId="14" borderId="32" xfId="0" applyFont="1" applyFill="1" applyBorder="1" applyAlignment="1">
      <alignment horizontal="center" vertical="center" wrapText="1"/>
    </xf>
    <xf numFmtId="0" fontId="12" fillId="14" borderId="32" xfId="0" applyFont="1" applyFill="1" applyBorder="1" applyAlignment="1">
      <alignment vertical="center" wrapText="1"/>
    </xf>
    <xf numFmtId="0" fontId="0" fillId="14" borderId="32" xfId="0" applyFont="1" applyFill="1" applyBorder="1" applyAlignment="1">
      <alignment vertical="center" wrapText="1"/>
    </xf>
    <xf numFmtId="0" fontId="43" fillId="14" borderId="32" xfId="0" applyFont="1" applyFill="1" applyBorder="1" applyAlignment="1">
      <alignment horizontal="center" vertical="center" wrapText="1"/>
    </xf>
    <xf numFmtId="0" fontId="0" fillId="14" borderId="32" xfId="0" applyFill="1" applyBorder="1" applyAlignment="1">
      <alignment vertical="center" wrapText="1"/>
    </xf>
    <xf numFmtId="0" fontId="43" fillId="0" borderId="7" xfId="0" applyFont="1" applyBorder="1" applyAlignment="1">
      <alignment horizontal="center" vertical="center" wrapText="1"/>
    </xf>
    <xf numFmtId="0" fontId="0" fillId="0" borderId="32" xfId="0" applyFont="1" applyFill="1" applyBorder="1" applyAlignment="1">
      <alignment vertical="center" wrapText="1"/>
    </xf>
    <xf numFmtId="2" fontId="0" fillId="0" borderId="7" xfId="0" applyNumberFormat="1" applyFont="1" applyBorder="1" applyAlignment="1">
      <alignment vertical="center" wrapText="1"/>
    </xf>
    <xf numFmtId="0" fontId="30" fillId="0" borderId="7" xfId="5" applyFont="1" applyBorder="1" applyAlignment="1">
      <alignment vertical="center" wrapText="1"/>
    </xf>
    <xf numFmtId="0" fontId="13" fillId="0" borderId="7" xfId="5" applyFont="1" applyBorder="1" applyAlignment="1">
      <alignment vertical="center" wrapText="1"/>
    </xf>
    <xf numFmtId="0" fontId="0" fillId="4" borderId="7" xfId="0" applyFont="1" applyFill="1" applyBorder="1" applyAlignment="1">
      <alignment horizontal="center" vertical="center" wrapText="1"/>
    </xf>
    <xf numFmtId="0" fontId="0" fillId="4" borderId="7" xfId="0" applyFont="1" applyFill="1" applyBorder="1" applyAlignment="1">
      <alignment vertical="center" wrapText="1"/>
    </xf>
    <xf numFmtId="0" fontId="13" fillId="4" borderId="7" xfId="5" applyFont="1" applyFill="1" applyBorder="1" applyAlignment="1">
      <alignment vertical="center" wrapText="1"/>
    </xf>
    <xf numFmtId="0" fontId="0" fillId="4" borderId="7" xfId="0" applyFill="1" applyBorder="1" applyAlignment="1">
      <alignment vertical="center" wrapText="1"/>
    </xf>
    <xf numFmtId="0" fontId="4" fillId="0" borderId="0" xfId="0" applyFont="1" applyFill="1"/>
    <xf numFmtId="0" fontId="4" fillId="0" borderId="7" xfId="0" applyFont="1" applyFill="1" applyBorder="1" applyAlignment="1">
      <alignment horizontal="center" vertical="center" wrapText="1"/>
    </xf>
    <xf numFmtId="0" fontId="26" fillId="0" borderId="7" xfId="0" applyFont="1" applyFill="1" applyBorder="1" applyAlignment="1">
      <alignment vertical="center" wrapText="1"/>
    </xf>
    <xf numFmtId="0" fontId="0" fillId="0" borderId="7" xfId="0" applyFont="1" applyFill="1" applyBorder="1" applyAlignment="1">
      <alignment horizontal="center" vertical="center" wrapText="1"/>
    </xf>
    <xf numFmtId="0" fontId="12" fillId="0" borderId="7" xfId="0" applyFont="1" applyFill="1" applyBorder="1" applyAlignment="1">
      <alignment vertical="center" wrapText="1"/>
    </xf>
    <xf numFmtId="0" fontId="0" fillId="0" borderId="7" xfId="0" applyFill="1" applyBorder="1" applyAlignment="1">
      <alignment vertical="center" wrapText="1"/>
    </xf>
    <xf numFmtId="0" fontId="46" fillId="0" borderId="0" xfId="5" applyFont="1" applyFill="1" applyBorder="1" applyAlignment="1">
      <alignment vertical="center" wrapText="1"/>
    </xf>
    <xf numFmtId="0" fontId="0" fillId="0" borderId="0" xfId="0" applyFill="1" applyAlignment="1">
      <alignment horizontal="center" vertical="center"/>
    </xf>
    <xf numFmtId="0" fontId="0" fillId="0" borderId="0" xfId="0" applyFill="1" applyAlignment="1">
      <alignment vertical="center" wrapText="1"/>
    </xf>
    <xf numFmtId="0" fontId="3"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xf>
    <xf numFmtId="0" fontId="40" fillId="15" borderId="33" xfId="0" applyFont="1" applyFill="1" applyBorder="1" applyAlignment="1">
      <alignment horizontal="center" vertical="center"/>
    </xf>
    <xf numFmtId="0" fontId="40" fillId="15" borderId="33" xfId="0" applyFont="1" applyFill="1" applyBorder="1" applyAlignment="1">
      <alignment horizontal="center" vertical="center" wrapText="1"/>
    </xf>
    <xf numFmtId="0" fontId="2" fillId="2" borderId="19" xfId="4" applyFont="1" applyFill="1" applyBorder="1" applyAlignment="1">
      <alignment horizontal="left" vertical="center"/>
    </xf>
    <xf numFmtId="0" fontId="2" fillId="2" borderId="19" xfId="4" applyFont="1" applyFill="1" applyBorder="1" applyAlignment="1">
      <alignment vertical="top" wrapText="1"/>
    </xf>
    <xf numFmtId="0" fontId="2" fillId="2" borderId="19" xfId="4" applyFont="1" applyFill="1" applyBorder="1" applyAlignment="1">
      <alignment horizontal="center" vertical="top" wrapText="1"/>
    </xf>
    <xf numFmtId="0" fontId="4" fillId="14" borderId="32" xfId="0" applyFont="1" applyFill="1" applyBorder="1" applyAlignment="1">
      <alignment horizontal="center" vertical="center"/>
    </xf>
    <xf numFmtId="0" fontId="4" fillId="14" borderId="32" xfId="0" applyFont="1" applyFill="1" applyBorder="1" applyAlignment="1">
      <alignment horizontal="left" vertical="center" wrapText="1"/>
    </xf>
    <xf numFmtId="0" fontId="4" fillId="14" borderId="32" xfId="0" applyFont="1" applyFill="1" applyBorder="1" applyAlignment="1">
      <alignment horizontal="left" vertical="center"/>
    </xf>
    <xf numFmtId="0" fontId="0" fillId="14" borderId="7" xfId="0" applyFont="1" applyFill="1" applyBorder="1" applyAlignment="1">
      <alignment horizontal="left" vertical="center"/>
    </xf>
    <xf numFmtId="0" fontId="43" fillId="14" borderId="32" xfId="0" applyFont="1" applyFill="1" applyBorder="1" applyAlignment="1">
      <alignment horizontal="center" vertical="center"/>
    </xf>
    <xf numFmtId="0" fontId="0" fillId="0" borderId="7"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left" vertical="center"/>
    </xf>
    <xf numFmtId="0" fontId="0" fillId="0" borderId="7" xfId="0" applyBorder="1" applyAlignment="1">
      <alignment horizontal="left" vertical="center" wrapText="1"/>
    </xf>
    <xf numFmtId="0" fontId="0" fillId="0" borderId="0" xfId="0" applyFont="1" applyFill="1" applyAlignment="1">
      <alignment horizontal="left" vertical="center"/>
    </xf>
    <xf numFmtId="0" fontId="0" fillId="0" borderId="7" xfId="0" applyFont="1" applyFill="1" applyBorder="1" applyAlignment="1">
      <alignment horizontal="left" vertical="center" wrapText="1"/>
    </xf>
    <xf numFmtId="0" fontId="0" fillId="0" borderId="7" xfId="0" applyFont="1" applyFill="1" applyBorder="1" applyAlignment="1">
      <alignment horizontal="left" vertical="center"/>
    </xf>
    <xf numFmtId="0" fontId="43" fillId="0" borderId="7" xfId="0" applyFont="1" applyFill="1" applyBorder="1" applyAlignment="1">
      <alignment horizontal="center" vertical="center"/>
    </xf>
    <xf numFmtId="0" fontId="0" fillId="0" borderId="7" xfId="0" applyFont="1" applyBorder="1" applyAlignment="1">
      <alignment horizontal="left" vertical="center"/>
    </xf>
    <xf numFmtId="0" fontId="0" fillId="0" borderId="7" xfId="0" applyFont="1" applyBorder="1" applyAlignment="1">
      <alignment horizontal="justify" vertical="center" wrapText="1"/>
    </xf>
    <xf numFmtId="0" fontId="48" fillId="0" borderId="7" xfId="0" applyFont="1" applyFill="1" applyBorder="1" applyAlignment="1">
      <alignment horizontal="justify" vertical="center" wrapText="1"/>
    </xf>
    <xf numFmtId="0" fontId="0" fillId="0" borderId="7" xfId="0" applyFont="1" applyBorder="1" applyAlignment="1">
      <alignment horizontal="center" vertical="center"/>
    </xf>
    <xf numFmtId="0" fontId="0" fillId="0" borderId="7" xfId="0" applyFont="1" applyFill="1" applyBorder="1" applyAlignment="1">
      <alignment horizontal="justify" vertical="center" wrapText="1"/>
    </xf>
    <xf numFmtId="0" fontId="4" fillId="0" borderId="7" xfId="0" applyFont="1" applyBorder="1" applyAlignment="1">
      <alignment horizontal="left" vertical="center"/>
    </xf>
    <xf numFmtId="0" fontId="43" fillId="0" borderId="7" xfId="0" applyFont="1" applyBorder="1" applyAlignment="1">
      <alignment horizontal="center" vertical="center"/>
    </xf>
    <xf numFmtId="0" fontId="4" fillId="0" borderId="7" xfId="0" applyFont="1" applyBorder="1" applyAlignment="1">
      <alignment horizontal="justify" vertical="center" wrapText="1"/>
    </xf>
    <xf numFmtId="0" fontId="2" fillId="2" borderId="19" xfId="4" applyFont="1" applyFill="1" applyBorder="1" applyAlignment="1">
      <alignment horizontal="left" vertical="center" wrapText="1"/>
    </xf>
    <xf numFmtId="0" fontId="2" fillId="2" borderId="19" xfId="4" applyFont="1" applyFill="1" applyBorder="1" applyAlignment="1">
      <alignment horizontal="justify" vertical="center" wrapText="1"/>
    </xf>
    <xf numFmtId="0" fontId="5" fillId="0" borderId="19" xfId="4" applyFont="1" applyFill="1" applyBorder="1" applyAlignment="1">
      <alignment horizontal="justify" vertical="center" wrapText="1"/>
    </xf>
    <xf numFmtId="0" fontId="5" fillId="2" borderId="19" xfId="4" applyFont="1" applyFill="1" applyBorder="1" applyAlignment="1">
      <alignment horizontal="left" vertical="center" wrapText="1"/>
    </xf>
    <xf numFmtId="0" fontId="2" fillId="2" borderId="19" xfId="4" applyFont="1" applyFill="1" applyBorder="1" applyAlignment="1">
      <alignment horizontal="center" vertical="center" wrapText="1"/>
    </xf>
    <xf numFmtId="0" fontId="4" fillId="14" borderId="32"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0" fillId="14" borderId="32" xfId="0" applyFont="1" applyFill="1" applyBorder="1" applyAlignment="1">
      <alignment horizontal="left" vertical="center" wrapText="1"/>
    </xf>
    <xf numFmtId="0" fontId="0" fillId="14" borderId="32" xfId="0" applyFont="1" applyFill="1" applyBorder="1" applyAlignment="1">
      <alignment horizontal="left" vertical="center"/>
    </xf>
    <xf numFmtId="0" fontId="0" fillId="14" borderId="32" xfId="0" applyFont="1" applyFill="1" applyBorder="1" applyAlignment="1">
      <alignment horizontal="justify" vertical="center" wrapText="1"/>
    </xf>
    <xf numFmtId="0" fontId="3" fillId="14" borderId="32" xfId="0" applyFont="1" applyFill="1" applyBorder="1" applyAlignment="1">
      <alignment horizontal="center" vertical="center"/>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7" xfId="0" applyBorder="1"/>
    <xf numFmtId="0" fontId="0" fillId="0" borderId="31" xfId="0" applyFont="1" applyFill="1" applyBorder="1" applyAlignment="1">
      <alignment horizontal="justify" vertical="center" wrapText="1"/>
    </xf>
    <xf numFmtId="0" fontId="4" fillId="4" borderId="7" xfId="0" applyFont="1" applyFill="1" applyBorder="1" applyAlignment="1">
      <alignment horizontal="left" vertical="center"/>
    </xf>
    <xf numFmtId="0" fontId="2" fillId="2" borderId="19" xfId="4" applyFont="1" applyFill="1" applyBorder="1" applyAlignment="1">
      <alignment horizontal="justify" vertical="center"/>
    </xf>
    <xf numFmtId="0" fontId="2" fillId="2" borderId="19" xfId="4" applyFont="1" applyFill="1" applyBorder="1" applyAlignment="1">
      <alignment horizontal="center" vertical="center"/>
    </xf>
    <xf numFmtId="0" fontId="4" fillId="0" borderId="32" xfId="0" applyFont="1" applyFill="1" applyBorder="1" applyAlignment="1">
      <alignment horizontal="center" vertical="center"/>
    </xf>
    <xf numFmtId="0" fontId="4" fillId="0" borderId="7" xfId="0" applyFont="1" applyBorder="1" applyAlignment="1">
      <alignment horizontal="justify" vertical="center"/>
    </xf>
    <xf numFmtId="0" fontId="4" fillId="0" borderId="7" xfId="0" applyFont="1" applyFill="1" applyBorder="1" applyAlignment="1">
      <alignment horizontal="justify" vertical="center" wrapText="1"/>
    </xf>
    <xf numFmtId="0" fontId="4" fillId="0" borderId="32" xfId="0" applyFont="1" applyFill="1" applyBorder="1" applyAlignment="1">
      <alignment horizontal="center" vertical="center" wrapText="1"/>
    </xf>
    <xf numFmtId="0" fontId="0" fillId="14" borderId="32" xfId="0" applyFont="1" applyFill="1" applyBorder="1" applyAlignment="1">
      <alignment horizontal="center" vertical="center"/>
    </xf>
    <xf numFmtId="0" fontId="0" fillId="0" borderId="0" xfId="0" applyAlignment="1">
      <alignment vertical="center" wrapText="1"/>
    </xf>
    <xf numFmtId="0" fontId="49" fillId="15" borderId="7" xfId="0" applyFont="1" applyFill="1" applyBorder="1" applyAlignment="1">
      <alignment horizontal="center" vertical="center"/>
    </xf>
    <xf numFmtId="0" fontId="49" fillId="15" borderId="7" xfId="0" applyFont="1" applyFill="1" applyBorder="1" applyAlignment="1">
      <alignment horizontal="center" vertical="center" wrapText="1"/>
    </xf>
    <xf numFmtId="0" fontId="0" fillId="17" borderId="33" xfId="0" applyFill="1" applyBorder="1" applyAlignment="1">
      <alignment horizontal="center" vertical="center"/>
    </xf>
    <xf numFmtId="0" fontId="0" fillId="17" borderId="7" xfId="0" applyFill="1" applyBorder="1" applyAlignment="1">
      <alignment vertical="center"/>
    </xf>
    <xf numFmtId="0" fontId="0" fillId="17" borderId="7" xfId="0" applyFill="1" applyBorder="1" applyAlignment="1">
      <alignment vertical="center" wrapText="1"/>
    </xf>
    <xf numFmtId="0" fontId="0" fillId="17" borderId="7" xfId="0" applyFill="1" applyBorder="1" applyAlignment="1">
      <alignment horizontal="center" vertical="center" wrapText="1"/>
    </xf>
    <xf numFmtId="0" fontId="0" fillId="17" borderId="7" xfId="0" applyFill="1" applyBorder="1" applyAlignment="1">
      <alignment horizontal="center" vertical="center"/>
    </xf>
    <xf numFmtId="0" fontId="3" fillId="0" borderId="7" xfId="0" applyFont="1" applyBorder="1" applyAlignment="1">
      <alignment horizontal="center" vertical="center"/>
    </xf>
    <xf numFmtId="0" fontId="0" fillId="17" borderId="32" xfId="0" applyFill="1" applyBorder="1" applyAlignment="1">
      <alignment vertical="center"/>
    </xf>
    <xf numFmtId="0" fontId="0" fillId="0" borderId="7" xfId="0" applyBorder="1" applyAlignment="1">
      <alignment vertical="center"/>
    </xf>
    <xf numFmtId="0" fontId="50" fillId="2" borderId="18" xfId="0" applyFont="1" applyFill="1" applyBorder="1" applyAlignment="1">
      <alignment vertical="center"/>
    </xf>
    <xf numFmtId="0" fontId="50" fillId="2" borderId="19" xfId="0" applyFont="1" applyFill="1" applyBorder="1" applyAlignment="1">
      <alignment vertical="center"/>
    </xf>
    <xf numFmtId="0" fontId="50" fillId="2" borderId="19" xfId="0" applyFont="1" applyFill="1" applyBorder="1" applyAlignment="1">
      <alignment vertical="center" wrapText="1"/>
    </xf>
    <xf numFmtId="0" fontId="50" fillId="2" borderId="19" xfId="0" applyFont="1" applyFill="1" applyBorder="1" applyAlignment="1">
      <alignment horizontal="center" vertical="center"/>
    </xf>
    <xf numFmtId="1" fontId="50" fillId="2" borderId="20" xfId="0" applyNumberFormat="1" applyFont="1" applyFill="1" applyBorder="1" applyAlignment="1">
      <alignment horizontal="center" vertical="center"/>
    </xf>
    <xf numFmtId="0" fontId="2" fillId="2" borderId="7" xfId="1" applyNumberFormat="1" applyFont="1" applyFill="1" applyBorder="1" applyAlignment="1">
      <alignment vertical="center"/>
    </xf>
    <xf numFmtId="0" fontId="0" fillId="0" borderId="7" xfId="0" applyFill="1" applyBorder="1" applyAlignment="1">
      <alignment vertical="center"/>
    </xf>
    <xf numFmtId="0" fontId="0" fillId="0" borderId="7" xfId="0" applyFill="1" applyBorder="1" applyAlignment="1">
      <alignment horizontal="center" vertical="center" wrapText="1"/>
    </xf>
    <xf numFmtId="0" fontId="50" fillId="2" borderId="20" xfId="0" applyFont="1" applyFill="1" applyBorder="1" applyAlignment="1">
      <alignment horizontal="center" vertical="center"/>
    </xf>
    <xf numFmtId="0" fontId="0" fillId="4" borderId="7" xfId="0" applyFill="1" applyBorder="1" applyAlignment="1">
      <alignment vertical="center"/>
    </xf>
    <xf numFmtId="0" fontId="0" fillId="4" borderId="7" xfId="0" applyFill="1" applyBorder="1" applyAlignment="1">
      <alignment horizontal="center" vertical="center" wrapText="1"/>
    </xf>
    <xf numFmtId="0" fontId="24" fillId="2" borderId="16" xfId="0" applyFont="1" applyFill="1" applyBorder="1" applyAlignment="1">
      <alignment horizontal="center" vertical="center"/>
    </xf>
    <xf numFmtId="0" fontId="24" fillId="2" borderId="16" xfId="0" applyFont="1" applyFill="1" applyBorder="1" applyAlignment="1">
      <alignment horizontal="center" vertical="center" wrapText="1"/>
    </xf>
    <xf numFmtId="0" fontId="24" fillId="19" borderId="16" xfId="0" applyFont="1" applyFill="1" applyBorder="1" applyAlignment="1">
      <alignment horizontal="center" vertical="center" wrapText="1"/>
    </xf>
    <xf numFmtId="0" fontId="24" fillId="20" borderId="16" xfId="0" applyFont="1" applyFill="1" applyBorder="1" applyAlignment="1">
      <alignment horizontal="center" vertical="center" wrapText="1"/>
    </xf>
    <xf numFmtId="0" fontId="24" fillId="21" borderId="16" xfId="0" applyFont="1" applyFill="1" applyBorder="1" applyAlignment="1">
      <alignment horizontal="center" vertical="center" wrapText="1"/>
    </xf>
    <xf numFmtId="0" fontId="24" fillId="22" borderId="16" xfId="0" applyFont="1" applyFill="1" applyBorder="1" applyAlignment="1">
      <alignment horizontal="center" vertical="center" wrapText="1"/>
    </xf>
    <xf numFmtId="0" fontId="24" fillId="11" borderId="17" xfId="0" applyFont="1" applyFill="1" applyBorder="1" applyAlignment="1">
      <alignment horizontal="center" vertical="center" wrapText="1"/>
    </xf>
    <xf numFmtId="0" fontId="24" fillId="11" borderId="16" xfId="0" applyFont="1" applyFill="1" applyBorder="1" applyAlignment="1">
      <alignment horizontal="center" vertical="center" wrapText="1"/>
    </xf>
    <xf numFmtId="0" fontId="53" fillId="0" borderId="7" xfId="0" applyFont="1" applyBorder="1" applyAlignment="1">
      <alignment vertical="center" wrapText="1"/>
    </xf>
    <xf numFmtId="0" fontId="53" fillId="0" borderId="7" xfId="0" applyFont="1" applyBorder="1" applyAlignment="1">
      <alignment vertical="center"/>
    </xf>
    <xf numFmtId="0" fontId="3" fillId="14" borderId="7" xfId="0" applyFont="1" applyFill="1" applyBorder="1" applyAlignment="1">
      <alignment horizontal="center" vertical="center"/>
    </xf>
    <xf numFmtId="0" fontId="48" fillId="19" borderId="7" xfId="0" applyFont="1" applyFill="1" applyBorder="1" applyAlignment="1">
      <alignment horizontal="center" vertical="center"/>
    </xf>
    <xf numFmtId="0" fontId="5" fillId="20" borderId="7" xfId="0" applyFont="1" applyFill="1" applyBorder="1" applyAlignment="1">
      <alignment horizontal="center" vertical="center"/>
    </xf>
    <xf numFmtId="0" fontId="48" fillId="21" borderId="7" xfId="0" applyFont="1" applyFill="1" applyBorder="1" applyAlignment="1">
      <alignment horizontal="center" vertical="center"/>
    </xf>
    <xf numFmtId="0" fontId="5" fillId="21" borderId="7" xfId="0" applyFont="1" applyFill="1" applyBorder="1" applyAlignment="1">
      <alignment horizontal="center" vertical="center"/>
    </xf>
    <xf numFmtId="0" fontId="5" fillId="22" borderId="7" xfId="0" applyFont="1" applyFill="1" applyBorder="1" applyAlignment="1">
      <alignment horizontal="center" vertical="center"/>
    </xf>
    <xf numFmtId="0" fontId="5" fillId="11" borderId="8" xfId="0" applyFont="1" applyFill="1" applyBorder="1" applyAlignment="1">
      <alignment horizontal="center" vertical="center"/>
    </xf>
    <xf numFmtId="0" fontId="5" fillId="11" borderId="7" xfId="0" applyFont="1" applyFill="1" applyBorder="1" applyAlignment="1">
      <alignment horizontal="center" vertical="center"/>
    </xf>
    <xf numFmtId="0" fontId="0" fillId="19" borderId="7" xfId="0" applyFont="1" applyFill="1" applyBorder="1" applyAlignment="1">
      <alignment horizontal="center" vertical="center"/>
    </xf>
    <xf numFmtId="0" fontId="0" fillId="21" borderId="7" xfId="0" applyFont="1" applyFill="1" applyBorder="1" applyAlignment="1">
      <alignment horizontal="center" vertical="center"/>
    </xf>
    <xf numFmtId="0" fontId="53" fillId="23" borderId="7" xfId="0" applyFont="1" applyFill="1" applyBorder="1" applyAlignment="1">
      <alignment vertical="center" wrapText="1"/>
    </xf>
    <xf numFmtId="0" fontId="0" fillId="24" borderId="7" xfId="0" applyFont="1" applyFill="1" applyBorder="1" applyAlignment="1">
      <alignment horizontal="center" vertical="center"/>
    </xf>
    <xf numFmtId="0" fontId="0" fillId="25" borderId="7" xfId="0" applyFont="1" applyFill="1" applyBorder="1" applyAlignment="1">
      <alignment horizontal="center" vertical="center"/>
    </xf>
    <xf numFmtId="0" fontId="48" fillId="25" borderId="7" xfId="0" applyFont="1" applyFill="1" applyBorder="1" applyAlignment="1">
      <alignment horizontal="center" vertical="center"/>
    </xf>
    <xf numFmtId="0" fontId="5" fillId="26" borderId="7" xfId="0" applyFont="1" applyFill="1" applyBorder="1" applyAlignment="1">
      <alignment horizontal="center" vertical="center"/>
    </xf>
    <xf numFmtId="0" fontId="0" fillId="27" borderId="7" xfId="0" applyFont="1" applyFill="1" applyBorder="1" applyAlignment="1">
      <alignment horizontal="center" vertical="center"/>
    </xf>
    <xf numFmtId="0" fontId="5" fillId="28" borderId="7" xfId="0" applyFont="1" applyFill="1" applyBorder="1" applyAlignment="1">
      <alignment horizontal="center" vertical="center"/>
    </xf>
    <xf numFmtId="0" fontId="5" fillId="29" borderId="7" xfId="0" applyFont="1" applyFill="1" applyBorder="1" applyAlignment="1">
      <alignment horizontal="center" vertical="center"/>
    </xf>
    <xf numFmtId="0" fontId="48" fillId="0" borderId="7" xfId="0" applyFont="1" applyBorder="1" applyAlignment="1">
      <alignment vertical="center" wrapText="1"/>
    </xf>
    <xf numFmtId="0" fontId="53" fillId="13" borderId="7" xfId="0" applyFont="1" applyFill="1" applyBorder="1" applyAlignment="1">
      <alignment vertical="center" wrapText="1"/>
    </xf>
    <xf numFmtId="0" fontId="3" fillId="13" borderId="7" xfId="0" applyFont="1" applyFill="1" applyBorder="1" applyAlignment="1">
      <alignment horizontal="center" vertical="center"/>
    </xf>
    <xf numFmtId="0" fontId="53" fillId="13" borderId="7" xfId="0" applyFont="1" applyFill="1" applyBorder="1" applyAlignment="1">
      <alignment horizontal="center" vertical="center"/>
    </xf>
    <xf numFmtId="0" fontId="0" fillId="13" borderId="7" xfId="0" applyFont="1" applyFill="1" applyBorder="1" applyAlignment="1">
      <alignment horizontal="center" vertical="center"/>
    </xf>
    <xf numFmtId="0" fontId="5" fillId="27" borderId="7" xfId="0" applyFont="1" applyFill="1" applyBorder="1" applyAlignment="1">
      <alignment horizontal="center" vertical="center"/>
    </xf>
    <xf numFmtId="0" fontId="5" fillId="29" borderId="8" xfId="0" applyFont="1" applyFill="1" applyBorder="1" applyAlignment="1">
      <alignment horizontal="center" vertical="center"/>
    </xf>
    <xf numFmtId="0" fontId="48" fillId="0" borderId="7" xfId="0" applyFont="1" applyBorder="1" applyAlignment="1">
      <alignment vertical="center"/>
    </xf>
    <xf numFmtId="0" fontId="53" fillId="0" borderId="7" xfId="0" applyFont="1" applyFill="1" applyBorder="1" applyAlignment="1">
      <alignment vertical="center"/>
    </xf>
    <xf numFmtId="0" fontId="53" fillId="13" borderId="7" xfId="0" applyFont="1" applyFill="1" applyBorder="1" applyAlignment="1">
      <alignment vertical="center"/>
    </xf>
    <xf numFmtId="0" fontId="54" fillId="13" borderId="7" xfId="0" applyFont="1" applyFill="1" applyBorder="1" applyAlignment="1">
      <alignment horizontal="center" vertical="center"/>
    </xf>
    <xf numFmtId="0" fontId="5" fillId="30" borderId="7" xfId="0" applyFont="1" applyFill="1" applyBorder="1" applyAlignment="1">
      <alignment horizontal="center" vertical="center"/>
    </xf>
    <xf numFmtId="0" fontId="48" fillId="0" borderId="7" xfId="0" applyFont="1" applyFill="1" applyBorder="1" applyAlignment="1">
      <alignment vertical="center"/>
    </xf>
    <xf numFmtId="0" fontId="0" fillId="0" borderId="7" xfId="0" applyFont="1" applyBorder="1" applyAlignment="1">
      <alignment vertical="center"/>
    </xf>
    <xf numFmtId="0" fontId="0" fillId="13" borderId="7" xfId="0" applyFont="1" applyFill="1" applyBorder="1" applyAlignment="1">
      <alignment vertical="center"/>
    </xf>
    <xf numFmtId="0" fontId="0" fillId="0" borderId="10" xfId="0" applyFont="1" applyBorder="1" applyAlignment="1">
      <alignment vertical="center"/>
    </xf>
    <xf numFmtId="0" fontId="53" fillId="0" borderId="10" xfId="0" applyFont="1" applyBorder="1" applyAlignment="1">
      <alignment vertical="center" wrapText="1"/>
    </xf>
    <xf numFmtId="0" fontId="5" fillId="11" borderId="11" xfId="0" applyFont="1" applyFill="1" applyBorder="1" applyAlignment="1">
      <alignment horizontal="center" vertical="center"/>
    </xf>
    <xf numFmtId="0" fontId="55" fillId="15" borderId="15" xfId="0" applyFont="1" applyFill="1" applyBorder="1" applyAlignment="1">
      <alignment horizontal="center" vertical="center" wrapText="1"/>
    </xf>
    <xf numFmtId="0" fontId="55" fillId="15" borderId="16" xfId="0" applyFont="1" applyFill="1" applyBorder="1" applyAlignment="1">
      <alignment horizontal="center" vertical="center" wrapText="1"/>
    </xf>
    <xf numFmtId="0" fontId="55" fillId="15" borderId="16" xfId="0" applyFont="1" applyFill="1" applyBorder="1" applyAlignment="1">
      <alignment horizontal="center" vertical="center"/>
    </xf>
    <xf numFmtId="0" fontId="55" fillId="15" borderId="17" xfId="0" applyFont="1" applyFill="1" applyBorder="1" applyAlignment="1">
      <alignment horizontal="center" vertical="center"/>
    </xf>
    <xf numFmtId="0" fontId="0" fillId="17" borderId="6" xfId="0" applyFill="1" applyBorder="1" applyAlignment="1">
      <alignment horizontal="center" vertical="center"/>
    </xf>
    <xf numFmtId="0" fontId="0" fillId="17" borderId="8" xfId="0" applyFill="1" applyBorder="1" applyAlignment="1">
      <alignment horizontal="center" vertical="center"/>
    </xf>
    <xf numFmtId="0" fontId="0" fillId="0" borderId="6" xfId="0" applyBorder="1" applyAlignment="1">
      <alignment horizontal="center" vertical="center"/>
    </xf>
    <xf numFmtId="0" fontId="0" fillId="0" borderId="7" xfId="0" applyFill="1" applyBorder="1" applyAlignment="1">
      <alignment horizontal="center" vertical="center"/>
    </xf>
    <xf numFmtId="0" fontId="3" fillId="0" borderId="8"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53" fillId="0" borderId="7" xfId="0" applyFont="1" applyBorder="1" applyAlignment="1">
      <alignment horizontal="left" vertical="center" wrapText="1"/>
    </xf>
    <xf numFmtId="0" fontId="24" fillId="2" borderId="15" xfId="0" applyFont="1" applyFill="1" applyBorder="1" applyAlignment="1">
      <alignment horizontal="center" vertical="center"/>
    </xf>
    <xf numFmtId="0" fontId="0" fillId="0" borderId="6" xfId="0" applyFont="1" applyBorder="1" applyAlignment="1">
      <alignment horizontal="center" vertical="center"/>
    </xf>
    <xf numFmtId="0" fontId="0" fillId="23" borderId="6" xfId="0" applyFont="1" applyFill="1" applyBorder="1" applyAlignment="1">
      <alignment horizontal="center" vertical="center"/>
    </xf>
    <xf numFmtId="0" fontId="0" fillId="23" borderId="7" xfId="0" applyFont="1" applyFill="1" applyBorder="1" applyAlignment="1">
      <alignment horizontal="center" vertical="center"/>
    </xf>
    <xf numFmtId="0" fontId="5" fillId="13" borderId="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Border="1" applyAlignment="1">
      <alignment horizontal="center" vertical="center"/>
    </xf>
    <xf numFmtId="0" fontId="5" fillId="13" borderId="6" xfId="0" applyFont="1" applyFill="1" applyBorder="1" applyAlignment="1">
      <alignment horizontal="left" vertical="center"/>
    </xf>
    <xf numFmtId="0" fontId="0" fillId="0" borderId="0" xfId="0" applyAlignment="1">
      <alignment horizontal="left" vertical="center"/>
    </xf>
    <xf numFmtId="0" fontId="53" fillId="0" borderId="7" xfId="0" applyFont="1" applyBorder="1" applyAlignment="1">
      <alignment horizontal="left" vertical="center"/>
    </xf>
    <xf numFmtId="0" fontId="53" fillId="23" borderId="7" xfId="0" applyFont="1" applyFill="1" applyBorder="1" applyAlignment="1">
      <alignment horizontal="left" vertical="center" wrapText="1"/>
    </xf>
    <xf numFmtId="0" fontId="53" fillId="13" borderId="7" xfId="0" applyFont="1" applyFill="1" applyBorder="1" applyAlignment="1">
      <alignment horizontal="left" vertical="center" wrapText="1"/>
    </xf>
    <xf numFmtId="0" fontId="53" fillId="0" borderId="7" xfId="0" applyFont="1" applyFill="1" applyBorder="1" applyAlignment="1">
      <alignment horizontal="left" vertical="center" wrapText="1"/>
    </xf>
    <xf numFmtId="0" fontId="0" fillId="13" borderId="7" xfId="0" applyFont="1" applyFill="1" applyBorder="1" applyAlignment="1">
      <alignment horizontal="left" vertical="center"/>
    </xf>
    <xf numFmtId="0" fontId="0" fillId="0" borderId="10" xfId="0" applyFont="1" applyBorder="1" applyAlignment="1">
      <alignment horizontal="left" vertical="center"/>
    </xf>
    <xf numFmtId="0" fontId="4" fillId="0" borderId="7" xfId="0" applyFont="1" applyFill="1" applyBorder="1" applyAlignment="1">
      <alignment horizontal="center" vertical="center"/>
    </xf>
    <xf numFmtId="0" fontId="2" fillId="2" borderId="19" xfId="4"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4" fillId="0" borderId="7" xfId="0" applyFont="1" applyFill="1" applyBorder="1" applyAlignment="1">
      <alignment horizontal="left" wrapText="1"/>
    </xf>
    <xf numFmtId="0" fontId="0" fillId="0" borderId="0" xfId="0" applyFont="1" applyAlignment="1">
      <alignment horizontal="center" vertical="center"/>
    </xf>
    <xf numFmtId="0" fontId="40" fillId="31" borderId="33" xfId="0" applyFont="1" applyFill="1" applyBorder="1" applyAlignment="1">
      <alignment horizontal="center" vertical="center" wrapText="1"/>
    </xf>
    <xf numFmtId="0" fontId="6" fillId="31" borderId="33"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0" fillId="0" borderId="0" xfId="0" applyFill="1" applyAlignment="1">
      <alignment vertical="center"/>
    </xf>
    <xf numFmtId="0" fontId="27" fillId="0" borderId="0" xfId="2" applyAlignment="1">
      <alignment vertical="center"/>
    </xf>
    <xf numFmtId="0" fontId="49" fillId="31" borderId="7" xfId="0" applyFont="1" applyFill="1" applyBorder="1" applyAlignment="1">
      <alignment horizontal="center" vertical="center" wrapText="1"/>
    </xf>
    <xf numFmtId="0" fontId="8" fillId="0" borderId="51" xfId="0" applyFont="1" applyBorder="1" applyAlignment="1">
      <alignment horizontal="center" vertical="center"/>
    </xf>
    <xf numFmtId="0" fontId="13" fillId="4" borderId="33" xfId="0" applyFont="1" applyFill="1" applyBorder="1" applyAlignment="1">
      <alignment horizontal="center" vertical="center"/>
    </xf>
    <xf numFmtId="3" fontId="16" fillId="5" borderId="49" xfId="0" applyNumberFormat="1" applyFont="1" applyFill="1" applyBorder="1" applyAlignment="1">
      <alignment horizontal="center" vertical="center"/>
    </xf>
    <xf numFmtId="0" fontId="16" fillId="5" borderId="57" xfId="0" applyFont="1" applyFill="1" applyBorder="1" applyAlignment="1">
      <alignment horizontal="center" vertical="center"/>
    </xf>
    <xf numFmtId="0" fontId="3" fillId="0" borderId="3" xfId="0" applyFont="1" applyBorder="1"/>
    <xf numFmtId="9" fontId="0" fillId="0" borderId="5" xfId="0" applyNumberFormat="1" applyBorder="1"/>
    <xf numFmtId="3" fontId="3" fillId="0" borderId="7" xfId="0" applyNumberFormat="1" applyFont="1" applyBorder="1" applyAlignment="1">
      <alignment horizontal="center" vertical="center"/>
    </xf>
    <xf numFmtId="0" fontId="5" fillId="13" borderId="7" xfId="0" applyFont="1" applyFill="1" applyBorder="1" applyAlignment="1">
      <alignment horizontal="center" vertical="center"/>
    </xf>
    <xf numFmtId="0" fontId="5" fillId="22" borderId="7" xfId="0" applyFont="1" applyFill="1" applyBorder="1" applyAlignment="1">
      <alignment horizontal="center" vertical="center" wrapText="1"/>
    </xf>
    <xf numFmtId="0" fontId="5" fillId="19" borderId="7" xfId="0" applyFont="1" applyFill="1" applyBorder="1" applyAlignment="1">
      <alignment horizontal="center" vertical="center"/>
    </xf>
    <xf numFmtId="0" fontId="4" fillId="0" borderId="58" xfId="0" applyFont="1" applyBorder="1" applyAlignment="1">
      <alignment horizontal="center" vertical="center"/>
    </xf>
    <xf numFmtId="0" fontId="55" fillId="15" borderId="15" xfId="0" applyFont="1" applyFill="1" applyBorder="1" applyAlignment="1">
      <alignment horizontal="center" vertical="center"/>
    </xf>
    <xf numFmtId="0" fontId="4" fillId="32" borderId="7" xfId="0" applyFont="1" applyFill="1" applyBorder="1"/>
    <xf numFmtId="9" fontId="21" fillId="0" borderId="20" xfId="1" applyFont="1" applyBorder="1" applyAlignment="1">
      <alignment horizontal="center"/>
    </xf>
    <xf numFmtId="0" fontId="0" fillId="0" borderId="54" xfId="0" applyBorder="1" applyAlignment="1">
      <alignment horizontal="left"/>
    </xf>
    <xf numFmtId="0" fontId="2" fillId="2" borderId="37" xfId="0" applyFont="1" applyFill="1" applyBorder="1" applyAlignment="1">
      <alignment horizontal="center"/>
    </xf>
    <xf numFmtId="0" fontId="0" fillId="0" borderId="38" xfId="0" applyBorder="1" applyAlignment="1">
      <alignment horizontal="left"/>
    </xf>
    <xf numFmtId="0" fontId="0" fillId="0" borderId="35" xfId="0" applyBorder="1" applyAlignment="1">
      <alignment horizontal="left"/>
    </xf>
    <xf numFmtId="0" fontId="2" fillId="2" borderId="37" xfId="0" applyFont="1" applyFill="1" applyBorder="1" applyAlignment="1">
      <alignment horizontal="left"/>
    </xf>
    <xf numFmtId="0" fontId="0" fillId="0" borderId="7" xfId="0" applyBorder="1" applyAlignment="1">
      <alignment horizontal="center" vertical="center"/>
    </xf>
    <xf numFmtId="0" fontId="0" fillId="0" borderId="7" xfId="0" applyFont="1" applyBorder="1" applyAlignment="1">
      <alignment horizontal="center" vertical="center" wrapText="1"/>
    </xf>
    <xf numFmtId="0" fontId="0" fillId="0" borderId="7" xfId="0"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vertical="center"/>
    </xf>
    <xf numFmtId="0" fontId="4" fillId="0" borderId="0" xfId="0" applyFont="1" applyAlignment="1">
      <alignment horizontal="center" vertical="center"/>
    </xf>
    <xf numFmtId="0" fontId="0" fillId="4" borderId="0" xfId="0" applyFont="1" applyFill="1" applyAlignment="1">
      <alignment horizontal="center" vertical="center"/>
    </xf>
    <xf numFmtId="0" fontId="0" fillId="0" borderId="7" xfId="0" applyFont="1" applyBorder="1" applyAlignment="1">
      <alignment horizontal="center" vertical="center" wrapText="1"/>
    </xf>
    <xf numFmtId="0" fontId="36" fillId="0" borderId="1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0" fillId="0" borderId="7" xfId="0" applyBorder="1" applyAlignment="1">
      <alignment horizontal="center" vertical="center"/>
    </xf>
    <xf numFmtId="0" fontId="21" fillId="0" borderId="51" xfId="0" applyFont="1" applyBorder="1" applyAlignment="1">
      <alignment horizontal="center" vertical="center"/>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2" fillId="12" borderId="0" xfId="0" applyFont="1" applyFill="1" applyAlignment="1">
      <alignment horizontal="center" vertical="center" wrapText="1"/>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24" fillId="10" borderId="31" xfId="0" applyFont="1" applyFill="1" applyBorder="1" applyAlignment="1">
      <alignment horizontal="center" vertical="center" wrapText="1"/>
    </xf>
    <xf numFmtId="0" fontId="24" fillId="10" borderId="32" xfId="0" applyFont="1" applyFill="1" applyBorder="1" applyAlignment="1">
      <alignment horizontal="center" vertical="center" wrapText="1"/>
    </xf>
    <xf numFmtId="0" fontId="8" fillId="0" borderId="7"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0" xfId="0" applyFont="1" applyBorder="1" applyAlignment="1">
      <alignment horizontal="center" vertical="center" wrapText="1"/>
    </xf>
    <xf numFmtId="0" fontId="24" fillId="11" borderId="31" xfId="0" applyFont="1" applyFill="1" applyBorder="1" applyAlignment="1">
      <alignment horizontal="center" vertical="center" wrapText="1"/>
    </xf>
    <xf numFmtId="0" fontId="24" fillId="11" borderId="32" xfId="0" applyFont="1" applyFill="1" applyBorder="1" applyAlignment="1">
      <alignment horizontal="center" vertical="center" wrapText="1"/>
    </xf>
    <xf numFmtId="0" fontId="24" fillId="9" borderId="31" xfId="0" applyFont="1" applyFill="1" applyBorder="1" applyAlignment="1">
      <alignment horizontal="center" vertical="center" wrapText="1"/>
    </xf>
    <xf numFmtId="0" fontId="24" fillId="9" borderId="32" xfId="0" applyFont="1" applyFill="1" applyBorder="1" applyAlignment="1">
      <alignment horizontal="center" vertical="center" wrapText="1"/>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4" fillId="6" borderId="0" xfId="0" applyFont="1" applyFill="1" applyBorder="1" applyAlignment="1">
      <alignment horizontal="center" wrapText="1"/>
    </xf>
    <xf numFmtId="0" fontId="24" fillId="6" borderId="28" xfId="0" applyFont="1" applyFill="1" applyBorder="1" applyAlignment="1">
      <alignment horizontal="center" wrapText="1"/>
    </xf>
    <xf numFmtId="0" fontId="4" fillId="0" borderId="29" xfId="0" applyFont="1" applyBorder="1" applyAlignment="1">
      <alignment horizontal="center" vertical="center" textRotation="90" wrapText="1"/>
    </xf>
    <xf numFmtId="0" fontId="24" fillId="7" borderId="18" xfId="0" applyFont="1" applyFill="1" applyBorder="1" applyAlignment="1">
      <alignment horizontal="center" vertical="center" wrapText="1"/>
    </xf>
    <xf numFmtId="0" fontId="24" fillId="8" borderId="31" xfId="0" applyFont="1" applyFill="1" applyBorder="1" applyAlignment="1">
      <alignment horizontal="center" vertical="center" wrapText="1"/>
    </xf>
    <xf numFmtId="0" fontId="24" fillId="8" borderId="32" xfId="0" applyFont="1" applyFill="1" applyBorder="1" applyAlignment="1">
      <alignment horizontal="center" vertical="center" wrapText="1"/>
    </xf>
    <xf numFmtId="0" fontId="14" fillId="0" borderId="7" xfId="0" applyFont="1" applyBorder="1" applyAlignment="1">
      <alignment horizontal="center" vertical="center" wrapText="1"/>
    </xf>
    <xf numFmtId="0" fontId="23" fillId="0" borderId="0" xfId="0" applyFont="1" applyBorder="1" applyAlignment="1">
      <alignment horizontal="center" wrapText="1"/>
    </xf>
    <xf numFmtId="0" fontId="12" fillId="0" borderId="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7" xfId="0" applyFont="1" applyBorder="1" applyAlignment="1">
      <alignment horizontal="center" vertical="center" wrapText="1"/>
    </xf>
    <xf numFmtId="0" fontId="12" fillId="0" borderId="33" xfId="0" applyFont="1" applyBorder="1" applyAlignment="1">
      <alignment horizontal="center" vertical="center"/>
    </xf>
    <xf numFmtId="0" fontId="15" fillId="5" borderId="48" xfId="0" applyFont="1" applyFill="1" applyBorder="1" applyAlignment="1">
      <alignment horizontal="center" vertical="center"/>
    </xf>
    <xf numFmtId="0" fontId="15" fillId="5" borderId="49"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6" xfId="0" applyFont="1" applyFill="1" applyBorder="1" applyAlignment="1">
      <alignment horizontal="center" vertical="center"/>
    </xf>
    <xf numFmtId="9" fontId="18" fillId="2" borderId="21" xfId="0" applyNumberFormat="1" applyFont="1" applyFill="1" applyBorder="1" applyAlignment="1">
      <alignment horizontal="center" vertical="center" wrapText="1"/>
    </xf>
    <xf numFmtId="9" fontId="18" fillId="2" borderId="22" xfId="0" applyNumberFormat="1" applyFont="1" applyFill="1" applyBorder="1" applyAlignment="1">
      <alignment horizontal="center" vertical="center" wrapText="1"/>
    </xf>
    <xf numFmtId="9" fontId="18" fillId="2" borderId="23" xfId="0" applyNumberFormat="1"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25" xfId="0" applyFont="1" applyFill="1" applyBorder="1" applyAlignment="1">
      <alignment horizontal="center" vertical="center" wrapText="1"/>
    </xf>
    <xf numFmtId="9" fontId="21" fillId="0" borderId="18" xfId="1" applyNumberFormat="1" applyFont="1" applyBorder="1" applyAlignment="1">
      <alignment horizontal="center"/>
    </xf>
    <xf numFmtId="9" fontId="21" fillId="0" borderId="59" xfId="1" applyNumberFormat="1" applyFont="1" applyBorder="1" applyAlignment="1">
      <alignment horizontal="center"/>
    </xf>
    <xf numFmtId="9" fontId="19" fillId="2" borderId="26" xfId="0" applyNumberFormat="1" applyFont="1" applyFill="1" applyBorder="1" applyAlignment="1">
      <alignment horizontal="center" vertical="center" wrapText="1"/>
    </xf>
    <xf numFmtId="9" fontId="19" fillId="2" borderId="27" xfId="0" applyNumberFormat="1" applyFont="1" applyFill="1" applyBorder="1" applyAlignment="1">
      <alignment horizontal="center" vertical="center" wrapText="1"/>
    </xf>
    <xf numFmtId="9" fontId="20" fillId="3" borderId="26" xfId="0" applyNumberFormat="1" applyFont="1" applyFill="1" applyBorder="1" applyAlignment="1">
      <alignment horizontal="center" vertical="center" wrapText="1"/>
    </xf>
    <xf numFmtId="9" fontId="20" fillId="3" borderId="60"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14" fontId="0" fillId="0" borderId="7"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5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9" fontId="10" fillId="2" borderId="16" xfId="0" applyNumberFormat="1" applyFont="1" applyFill="1" applyBorder="1" applyAlignment="1">
      <alignment horizontal="center" vertical="center" wrapText="1"/>
    </xf>
    <xf numFmtId="9" fontId="10" fillId="2" borderId="17"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2" fillId="33" borderId="12" xfId="2" applyFont="1" applyFill="1" applyBorder="1" applyAlignment="1">
      <alignment horizontal="center" vertical="center" wrapText="1"/>
    </xf>
    <xf numFmtId="0" fontId="2" fillId="33" borderId="13" xfId="2" applyFont="1" applyFill="1" applyBorder="1" applyAlignment="1">
      <alignment horizontal="center" vertical="center"/>
    </xf>
    <xf numFmtId="0" fontId="2" fillId="33" borderId="14" xfId="2" applyFont="1"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left" vertical="center" wrapText="1"/>
    </xf>
    <xf numFmtId="0" fontId="4" fillId="14" borderId="7" xfId="0" applyFont="1" applyFill="1" applyBorder="1" applyAlignment="1">
      <alignment horizontal="left" vertical="center"/>
    </xf>
    <xf numFmtId="0" fontId="4" fillId="14" borderId="7" xfId="0" applyFont="1" applyFill="1" applyBorder="1" applyAlignment="1">
      <alignment horizontal="center" vertical="center" wrapText="1"/>
    </xf>
    <xf numFmtId="0" fontId="0" fillId="0" borderId="7" xfId="0" applyFont="1" applyFill="1" applyBorder="1" applyAlignment="1">
      <alignment horizontal="left" vertical="center"/>
    </xf>
    <xf numFmtId="0" fontId="0" fillId="0" borderId="7" xfId="0" applyFont="1" applyFill="1" applyBorder="1" applyAlignment="1">
      <alignment horizontal="left" vertical="center" wrapText="1"/>
    </xf>
    <xf numFmtId="0" fontId="0" fillId="4" borderId="7" xfId="0" applyFont="1" applyFill="1" applyBorder="1" applyAlignment="1">
      <alignment horizontal="left" vertical="center" wrapText="1"/>
    </xf>
    <xf numFmtId="0" fontId="33" fillId="14" borderId="18" xfId="0" applyFont="1" applyFill="1" applyBorder="1" applyAlignment="1">
      <alignment horizontal="center" vertical="center" wrapText="1"/>
    </xf>
    <xf numFmtId="0" fontId="33" fillId="14" borderId="19" xfId="0" applyFont="1" applyFill="1" applyBorder="1" applyAlignment="1">
      <alignment horizontal="center" vertical="center" wrapText="1"/>
    </xf>
    <xf numFmtId="0" fontId="33" fillId="14" borderId="20" xfId="0" applyFont="1" applyFill="1" applyBorder="1" applyAlignment="1">
      <alignment horizontal="center" vertical="center" wrapText="1"/>
    </xf>
    <xf numFmtId="0" fontId="21" fillId="0" borderId="7" xfId="0" applyFont="1" applyBorder="1" applyAlignment="1">
      <alignment horizontal="center" vertical="center"/>
    </xf>
    <xf numFmtId="0" fontId="2" fillId="33" borderId="15"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7"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8" xfId="0" applyFont="1" applyFill="1" applyBorder="1" applyAlignment="1">
      <alignment horizontal="center" vertical="center"/>
    </xf>
    <xf numFmtId="0" fontId="4" fillId="14" borderId="7" xfId="0" applyFont="1" applyFill="1" applyBorder="1" applyAlignment="1">
      <alignment horizontal="center" vertical="center"/>
    </xf>
    <xf numFmtId="0" fontId="0" fillId="0" borderId="7" xfId="0" applyBorder="1" applyAlignment="1">
      <alignment horizontal="center" vertical="center" wrapText="1"/>
    </xf>
    <xf numFmtId="0" fontId="32" fillId="0" borderId="7" xfId="3" applyBorder="1" applyAlignment="1">
      <alignment horizontal="center" vertical="center" wrapText="1"/>
    </xf>
    <xf numFmtId="0" fontId="32" fillId="0" borderId="7" xfId="3" applyBorder="1" applyAlignment="1">
      <alignment horizontal="center" vertical="center"/>
    </xf>
    <xf numFmtId="0" fontId="2" fillId="33" borderId="44" xfId="0" applyFont="1" applyFill="1" applyBorder="1" applyAlignment="1">
      <alignment horizontal="center"/>
    </xf>
    <xf numFmtId="0" fontId="2" fillId="33" borderId="28" xfId="0" applyFont="1" applyFill="1" applyBorder="1" applyAlignment="1">
      <alignment horizontal="center"/>
    </xf>
    <xf numFmtId="0" fontId="0" fillId="0" borderId="7" xfId="0" applyFont="1" applyBorder="1" applyAlignment="1">
      <alignment horizontal="center" vertical="center" wrapText="1"/>
    </xf>
    <xf numFmtId="0" fontId="5" fillId="0" borderId="1" xfId="0" applyFont="1" applyFill="1" applyBorder="1" applyAlignment="1">
      <alignment horizontal="center"/>
    </xf>
    <xf numFmtId="0" fontId="5" fillId="0" borderId="39" xfId="0" applyFont="1" applyFill="1" applyBorder="1" applyAlignment="1">
      <alignment horizontal="center"/>
    </xf>
    <xf numFmtId="0" fontId="5" fillId="0" borderId="4" xfId="0" applyFont="1" applyFill="1" applyBorder="1" applyAlignment="1">
      <alignment horizontal="center"/>
    </xf>
    <xf numFmtId="0" fontId="5" fillId="0" borderId="29" xfId="0" applyFont="1" applyFill="1" applyBorder="1" applyAlignment="1">
      <alignment horizontal="center"/>
    </xf>
    <xf numFmtId="0" fontId="5" fillId="0" borderId="0" xfId="0" applyFont="1" applyFill="1" applyBorder="1" applyAlignment="1">
      <alignment horizontal="center"/>
    </xf>
    <xf numFmtId="0" fontId="5" fillId="0" borderId="36" xfId="0" applyFont="1" applyFill="1" applyBorder="1" applyAlignment="1">
      <alignment horizontal="center"/>
    </xf>
    <xf numFmtId="0" fontId="5" fillId="0" borderId="41" xfId="0" applyFont="1" applyFill="1" applyBorder="1" applyAlignment="1">
      <alignment horizontal="center"/>
    </xf>
    <xf numFmtId="0" fontId="5" fillId="2" borderId="4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6" xfId="0" applyFont="1" applyBorder="1" applyAlignment="1">
      <alignment horizontal="center"/>
    </xf>
    <xf numFmtId="0" fontId="5" fillId="0" borderId="34" xfId="0" applyFont="1" applyBorder="1" applyAlignment="1">
      <alignment horizont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41" xfId="0" applyFont="1" applyBorder="1" applyAlignment="1">
      <alignment horizontal="center" vertical="center" wrapText="1"/>
    </xf>
    <xf numFmtId="0" fontId="21" fillId="0" borderId="42"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36" fillId="0" borderId="52"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6" fillId="0" borderId="5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21" fillId="0" borderId="53" xfId="0" applyFont="1" applyFill="1" applyBorder="1" applyAlignment="1">
      <alignment horizontal="center" vertical="center" wrapText="1"/>
    </xf>
    <xf numFmtId="18" fontId="36" fillId="0" borderId="52" xfId="0" applyNumberFormat="1" applyFont="1" applyFill="1" applyBorder="1" applyAlignment="1">
      <alignment horizontal="center" vertical="center" wrapText="1"/>
    </xf>
    <xf numFmtId="18" fontId="36" fillId="0" borderId="50" xfId="0" applyNumberFormat="1" applyFont="1" applyFill="1" applyBorder="1" applyAlignment="1">
      <alignment horizontal="center" vertical="center" wrapText="1"/>
    </xf>
    <xf numFmtId="0" fontId="21" fillId="0" borderId="51" xfId="0" applyFont="1" applyFill="1" applyBorder="1" applyAlignment="1">
      <alignment horizontal="center" vertical="center" wrapText="1"/>
    </xf>
    <xf numFmtId="18" fontId="36" fillId="0" borderId="32" xfId="0" applyNumberFormat="1" applyFont="1" applyFill="1" applyBorder="1" applyAlignment="1">
      <alignment horizontal="center" vertical="center" wrapText="1"/>
    </xf>
    <xf numFmtId="0" fontId="5" fillId="0" borderId="42" xfId="0" applyFont="1" applyFill="1" applyBorder="1" applyAlignment="1">
      <alignment horizontal="center"/>
    </xf>
    <xf numFmtId="0" fontId="5" fillId="0" borderId="43" xfId="0" applyFont="1" applyFill="1" applyBorder="1" applyAlignment="1">
      <alignment horizontal="center"/>
    </xf>
    <xf numFmtId="0" fontId="5" fillId="0" borderId="46" xfId="0" applyFont="1" applyFill="1" applyBorder="1" applyAlignment="1">
      <alignment horizontal="center"/>
    </xf>
    <xf numFmtId="0" fontId="5" fillId="2" borderId="4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0" fillId="0" borderId="24"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5" fillId="0" borderId="37" xfId="0" applyFont="1" applyFill="1" applyBorder="1" applyAlignment="1">
      <alignment horizontal="center"/>
    </xf>
    <xf numFmtId="0" fontId="5" fillId="2" borderId="37" xfId="0" applyFont="1" applyFill="1" applyBorder="1" applyAlignment="1">
      <alignment horizontal="center" vertical="center" wrapText="1"/>
    </xf>
    <xf numFmtId="0" fontId="0" fillId="0" borderId="37" xfId="0" applyBorder="1" applyAlignment="1">
      <alignment horizontal="center"/>
    </xf>
    <xf numFmtId="0" fontId="38" fillId="0" borderId="37" xfId="0" applyFont="1" applyBorder="1" applyAlignment="1">
      <alignment horizontal="center" vertical="center"/>
    </xf>
    <xf numFmtId="0" fontId="12" fillId="0" borderId="33" xfId="0" applyFont="1" applyBorder="1" applyAlignment="1">
      <alignment vertical="center" wrapText="1"/>
    </xf>
    <xf numFmtId="0" fontId="12" fillId="0" borderId="32" xfId="0" applyFont="1" applyBorder="1" applyAlignment="1">
      <alignment vertical="center" wrapText="1"/>
    </xf>
    <xf numFmtId="0" fontId="0" fillId="0" borderId="3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34" xfId="0" applyFont="1" applyFill="1" applyBorder="1" applyAlignment="1">
      <alignment horizont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0" fillId="0" borderId="1"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36" xfId="0" applyFont="1" applyBorder="1" applyAlignment="1">
      <alignment horizontal="center"/>
    </xf>
    <xf numFmtId="0" fontId="0" fillId="0" borderId="34" xfId="0" applyFont="1" applyBorder="1" applyAlignment="1">
      <alignment horizontal="center"/>
    </xf>
    <xf numFmtId="0" fontId="47" fillId="0" borderId="1" xfId="0" applyFont="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0" xfId="0" applyFont="1" applyBorder="1" applyAlignment="1">
      <alignment horizontal="center" vertical="center"/>
    </xf>
    <xf numFmtId="0" fontId="47" fillId="0" borderId="5" xfId="0" applyFont="1" applyBorder="1" applyAlignment="1">
      <alignment horizontal="center" vertical="center"/>
    </xf>
    <xf numFmtId="0" fontId="47" fillId="0" borderId="36" xfId="0" applyFont="1" applyBorder="1" applyAlignment="1">
      <alignment horizontal="center" vertical="center"/>
    </xf>
    <xf numFmtId="0" fontId="47" fillId="0" borderId="41" xfId="0" applyFont="1" applyBorder="1" applyAlignment="1">
      <alignment horizontal="center" vertical="center"/>
    </xf>
    <xf numFmtId="0" fontId="47" fillId="0" borderId="34" xfId="0" applyFont="1" applyBorder="1" applyAlignment="1">
      <alignment horizontal="center" vertical="center"/>
    </xf>
    <xf numFmtId="0" fontId="5" fillId="0" borderId="0" xfId="0" applyFont="1" applyFill="1" applyBorder="1" applyAlignment="1">
      <alignment horizontal="center" vertical="center"/>
    </xf>
    <xf numFmtId="0" fontId="5" fillId="0" borderId="41" xfId="0" applyFont="1" applyFill="1" applyBorder="1" applyAlignment="1">
      <alignment horizontal="center" vertical="center"/>
    </xf>
    <xf numFmtId="0" fontId="0" fillId="0" borderId="33" xfId="0" applyFill="1" applyBorder="1" applyAlignment="1">
      <alignment horizontal="center" vertical="center"/>
    </xf>
    <xf numFmtId="0" fontId="0" fillId="0" borderId="32" xfId="0" applyFill="1" applyBorder="1" applyAlignment="1">
      <alignment horizontal="center" vertical="center"/>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50" fillId="13" borderId="7" xfId="0" applyFont="1" applyFill="1" applyBorder="1" applyAlignment="1">
      <alignment horizontal="center" vertical="center" textRotation="90"/>
    </xf>
    <xf numFmtId="0" fontId="50" fillId="13" borderId="18" xfId="0" applyFont="1" applyFill="1" applyBorder="1" applyAlignment="1">
      <alignment horizontal="center" vertical="center" textRotation="90"/>
    </xf>
    <xf numFmtId="0" fontId="0" fillId="0" borderId="31" xfId="0" applyBorder="1" applyAlignment="1">
      <alignment horizontal="center" vertical="center" wrapText="1"/>
    </xf>
    <xf numFmtId="0" fontId="51" fillId="18" borderId="7" xfId="0" applyFont="1" applyFill="1" applyBorder="1" applyAlignment="1">
      <alignment horizontal="center" vertical="center" textRotation="90"/>
    </xf>
    <xf numFmtId="0" fontId="52" fillId="18" borderId="7" xfId="0" applyFont="1" applyFill="1" applyBorder="1" applyAlignment="1">
      <alignment horizontal="center" vertical="center" textRotation="90"/>
    </xf>
    <xf numFmtId="0" fontId="50" fillId="13" borderId="7" xfId="0" applyFont="1" applyFill="1" applyBorder="1" applyAlignment="1">
      <alignment horizontal="center" vertical="center" textRotation="90" wrapText="1"/>
    </xf>
    <xf numFmtId="0" fontId="51" fillId="18" borderId="33" xfId="0" applyFont="1" applyFill="1" applyBorder="1" applyAlignment="1">
      <alignment horizontal="center" vertical="center" textRotation="90" wrapText="1"/>
    </xf>
    <xf numFmtId="0" fontId="51" fillId="18" borderId="32" xfId="0" applyFont="1" applyFill="1" applyBorder="1" applyAlignment="1">
      <alignment horizontal="center" vertical="center" textRotation="90" wrapText="1"/>
    </xf>
    <xf numFmtId="0" fontId="0" fillId="0" borderId="6" xfId="0" applyFont="1" applyBorder="1" applyAlignment="1">
      <alignment horizontal="center" vertic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0" xfId="0" applyFont="1" applyFill="1" applyBorder="1" applyAlignment="1">
      <alignment horizontal="center" wrapText="1"/>
    </xf>
    <xf numFmtId="0" fontId="5" fillId="2" borderId="5" xfId="0" applyFont="1" applyFill="1" applyBorder="1" applyAlignment="1">
      <alignment horizontal="center" wrapText="1"/>
    </xf>
    <xf numFmtId="0" fontId="5" fillId="0" borderId="2" xfId="0" applyFont="1" applyFill="1" applyBorder="1" applyAlignment="1">
      <alignment horizontal="center"/>
    </xf>
    <xf numFmtId="0" fontId="0" fillId="0" borderId="7" xfId="0" applyFont="1" applyBorder="1" applyAlignment="1">
      <alignment horizontal="center" vertical="center"/>
    </xf>
    <xf numFmtId="0" fontId="53" fillId="0" borderId="7" xfId="0" applyFont="1" applyBorder="1" applyAlignment="1">
      <alignment horizontal="left" vertical="center" wrapText="1"/>
    </xf>
  </cellXfs>
  <cellStyles count="6">
    <cellStyle name="Hipervínculo" xfId="3" builtinId="8"/>
    <cellStyle name="Normal" xfId="0" builtinId="0"/>
    <cellStyle name="Normal 2" xfId="5"/>
    <cellStyle name="Normal 2 2" xfId="4"/>
    <cellStyle name="Normal 3" xfId="2"/>
    <cellStyle name="Porcentaje" xfId="1" builtinId="5"/>
  </cellStyles>
  <dxfs count="46">
    <dxf>
      <font>
        <strike val="0"/>
        <outline val="0"/>
        <shadow val="0"/>
        <u val="none"/>
        <vertAlign val="baseline"/>
        <name val="Calibri"/>
        <scheme val="minor"/>
      </font>
      <alignment horizontal="justify" vertical="center" textRotation="0" wrapText="1" 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name val="Calibri"/>
        <scheme val="minor"/>
      </font>
      <numFmt numFmtId="1" formatCode="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top style="medium">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0"/>
        <color auto="1"/>
        <name val="Calibri"/>
        <scheme val="minor"/>
      </font>
      <fill>
        <patternFill patternType="solid">
          <fgColor indexed="64"/>
          <bgColor rgb="FFCC66FF"/>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sz val="8"/>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vertical="center" readingOrder="0"/>
    </dxf>
    <dxf>
      <alignment vertical="center" readingOrder="0"/>
    </dxf>
    <dxf>
      <font>
        <sz val="9"/>
      </font>
    </dxf>
    <dxf>
      <font>
        <sz val="9"/>
      </font>
    </dxf>
    <dxf>
      <alignment vertical="center" readingOrder="0"/>
    </dxf>
    <dxf>
      <alignment vertical="center" readingOrder="0"/>
    </dxf>
    <dxf>
      <alignment wrapText="1"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ont>
        <b/>
      </font>
    </dxf>
    <dxf>
      <font>
        <b/>
      </font>
    </dxf>
    <dxf>
      <fill>
        <patternFill patternType="solid">
          <bgColor rgb="FF8F45C7"/>
        </patternFill>
      </fill>
    </dxf>
    <dxf>
      <fill>
        <patternFill patternType="solid">
          <bgColor rgb="FF8F45C7"/>
        </patternFill>
      </fill>
    </dxf>
    <dxf>
      <fill>
        <patternFill patternType="solid">
          <bgColor rgb="FF8F45C7"/>
        </patternFill>
      </fill>
    </dxf>
    <dxf>
      <fill>
        <patternFill patternType="solid">
          <bgColor rgb="FF8F45C7"/>
        </patternFill>
      </fill>
    </dxf>
    <dxf>
      <font>
        <color theme="0"/>
      </font>
    </dxf>
    <dxf>
      <font>
        <color theme="0"/>
      </font>
    </dxf>
    <dxf>
      <alignment horizontal="center" readingOrder="0"/>
    </dxf>
    <dxf>
      <alignment horizontal="center" readingOrder="0"/>
    </dxf>
    <dxf>
      <font>
        <b/>
      </font>
    </dxf>
    <dxf>
      <font>
        <b/>
      </font>
    </dxf>
  </dxfs>
  <tableStyles count="0" defaultTableStyle="TableStyleMedium2" defaultPivotStyle="PivotStyleLight16"/>
  <colors>
    <mruColors>
      <color rgb="FF9A00D0"/>
      <color rgb="FFA40C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BRECHA ANEXO A ISO 27001:2013</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manualLayout>
          <c:layoutTarget val="inner"/>
          <c:xMode val="edge"/>
          <c:yMode val="edge"/>
          <c:x val="0.31412572587029902"/>
          <c:y val="0.18953981875861023"/>
          <c:w val="0.34482385326571241"/>
          <c:h val="0.65782206999405968"/>
        </c:manualLayout>
      </c:layout>
      <c:radarChart>
        <c:radarStyle val="marker"/>
        <c:varyColors val="0"/>
        <c:ser>
          <c:idx val="2"/>
          <c:order val="0"/>
          <c:tx>
            <c:strRef>
              <c:f>PORTADA!$F$18</c:f>
              <c:strCache>
                <c:ptCount val="1"/>
                <c:pt idx="0">
                  <c:v>Calificación Actual</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PORTADA!$F$19:$F$32</c:f>
              <c:numCache>
                <c:formatCode>General</c:formatCode>
                <c:ptCount val="14"/>
                <c:pt idx="0">
                  <c:v>0</c:v>
                </c:pt>
                <c:pt idx="1">
                  <c:v>57</c:v>
                </c:pt>
                <c:pt idx="2">
                  <c:v>20</c:v>
                </c:pt>
                <c:pt idx="3">
                  <c:v>40</c:v>
                </c:pt>
                <c:pt idx="4">
                  <c:v>63</c:v>
                </c:pt>
                <c:pt idx="5">
                  <c:v>0</c:v>
                </c:pt>
                <c:pt idx="6">
                  <c:v>73</c:v>
                </c:pt>
                <c:pt idx="7">
                  <c:v>50</c:v>
                </c:pt>
                <c:pt idx="8">
                  <c:v>38</c:v>
                </c:pt>
                <c:pt idx="9">
                  <c:v>91</c:v>
                </c:pt>
                <c:pt idx="10">
                  <c:v>50</c:v>
                </c:pt>
                <c:pt idx="11">
                  <c:v>40</c:v>
                </c:pt>
                <c:pt idx="12" formatCode="0">
                  <c:v>20</c:v>
                </c:pt>
                <c:pt idx="13">
                  <c:v>25</c:v>
                </c:pt>
              </c:numCache>
            </c:numRef>
          </c:val>
          <c:extLst>
            <c:ext xmlns:c16="http://schemas.microsoft.com/office/drawing/2014/chart" uri="{C3380CC4-5D6E-409C-BE32-E72D297353CC}">
              <c16:uniqueId val="{00000000-9ADE-478A-998E-FB6E7BA96DAB}"/>
            </c:ext>
          </c:extLst>
        </c:ser>
        <c:ser>
          <c:idx val="3"/>
          <c:order val="1"/>
          <c:tx>
            <c:strRef>
              <c:f>PORTADA!$G$18</c:f>
              <c:strCache>
                <c:ptCount val="1"/>
                <c:pt idx="0">
                  <c:v>Calificación Objetivo</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PORTADA!$G$19:$G$32</c:f>
              <c:numCache>
                <c:formatCode>General</c:formatCode>
                <c:ptCount val="1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numCache>
            </c:numRef>
          </c:val>
          <c:extLst>
            <c:ext xmlns:c16="http://schemas.microsoft.com/office/drawing/2014/chart" uri="{C3380CC4-5D6E-409C-BE32-E72D297353CC}">
              <c16:uniqueId val="{00000001-9ADE-478A-998E-FB6E7BA96DAB}"/>
            </c:ext>
          </c:extLst>
        </c:ser>
        <c:dLbls>
          <c:showLegendKey val="0"/>
          <c:showVal val="0"/>
          <c:showCatName val="0"/>
          <c:showSerName val="0"/>
          <c:showPercent val="0"/>
          <c:showBubbleSize val="0"/>
        </c:dLbls>
        <c:axId val="236666880"/>
        <c:axId val="236669232"/>
      </c:radarChart>
      <c:catAx>
        <c:axId val="2366668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36669232"/>
        <c:crosses val="autoZero"/>
        <c:auto val="1"/>
        <c:lblAlgn val="ctr"/>
        <c:lblOffset val="100"/>
        <c:noMultiLvlLbl val="0"/>
      </c:catAx>
      <c:valAx>
        <c:axId val="236669232"/>
        <c:scaling>
          <c:orientation val="minMax"/>
          <c:max val="100"/>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36666880"/>
        <c:crosses val="autoZero"/>
        <c:crossBetween val="between"/>
        <c:majorUnit val="20"/>
        <c:min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AVANCE CICLO DE FUNCIONAMIENTO DEL MODELO DE OPERACIÓN</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PORTADA!$C$39</c:f>
              <c:strCache>
                <c:ptCount val="1"/>
                <c:pt idx="0">
                  <c:v>Planificación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PORTADA!$E$39:$G$39</c15:sqref>
                  </c15:fullRef>
                </c:ext>
              </c:extLst>
              <c:f>PORTADA!$E$39:$F$39</c:f>
              <c:numCache>
                <c:formatCode>0%</c:formatCode>
                <c:ptCount val="2"/>
                <c:pt idx="0">
                  <c:v>0.24</c:v>
                </c:pt>
                <c:pt idx="1">
                  <c:v>0.4</c:v>
                </c:pt>
              </c:numCache>
            </c:numRef>
          </c:val>
          <c:extLst>
            <c:ext xmlns:c16="http://schemas.microsoft.com/office/drawing/2014/chart" uri="{C3380CC4-5D6E-409C-BE32-E72D297353CC}">
              <c16:uniqueId val="{00000000-A838-4AAA-A523-3F3BE74F9BD4}"/>
            </c:ext>
          </c:extLst>
        </c:ser>
        <c:ser>
          <c:idx val="1"/>
          <c:order val="1"/>
          <c:tx>
            <c:strRef>
              <c:f>PORTADA!$C$40</c:f>
              <c:strCache>
                <c:ptCount val="1"/>
                <c:pt idx="0">
                  <c:v>Implementación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PORTADA!$E$40:$G$40</c15:sqref>
                  </c15:fullRef>
                </c:ext>
              </c:extLst>
              <c:f>PORTADA!$E$40:$F$40</c:f>
              <c:numCache>
                <c:formatCode>0%</c:formatCode>
                <c:ptCount val="2"/>
                <c:pt idx="0">
                  <c:v>0.15024999999999999</c:v>
                </c:pt>
                <c:pt idx="1">
                  <c:v>0.2</c:v>
                </c:pt>
              </c:numCache>
            </c:numRef>
          </c:val>
          <c:extLst>
            <c:ext xmlns:c16="http://schemas.microsoft.com/office/drawing/2014/chart" uri="{C3380CC4-5D6E-409C-BE32-E72D297353CC}">
              <c16:uniqueId val="{00000001-A838-4AAA-A523-3F3BE74F9BD4}"/>
            </c:ext>
          </c:extLst>
        </c:ser>
        <c:ser>
          <c:idx val="2"/>
          <c:order val="2"/>
          <c:tx>
            <c:strRef>
              <c:f>PORTADA!$C$41</c:f>
              <c:strCache>
                <c:ptCount val="1"/>
                <c:pt idx="0">
                  <c:v>Evaluación de desempeño</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PORTADA!$E$41:$G$41</c15:sqref>
                  </c15:fullRef>
                </c:ext>
              </c:extLst>
              <c:f>PORTADA!$E$41:$F$41</c:f>
              <c:numCache>
                <c:formatCode>0%</c:formatCode>
                <c:ptCount val="2"/>
                <c:pt idx="0">
                  <c:v>0.13333333333333336</c:v>
                </c:pt>
                <c:pt idx="1">
                  <c:v>0.2</c:v>
                </c:pt>
              </c:numCache>
            </c:numRef>
          </c:val>
          <c:extLst>
            <c:ext xmlns:c16="http://schemas.microsoft.com/office/drawing/2014/chart" uri="{C3380CC4-5D6E-409C-BE32-E72D297353CC}">
              <c16:uniqueId val="{00000002-A838-4AAA-A523-3F3BE74F9BD4}"/>
            </c:ext>
          </c:extLst>
        </c:ser>
        <c:ser>
          <c:idx val="3"/>
          <c:order val="3"/>
          <c:tx>
            <c:strRef>
              <c:f>PORTADA!$C$42</c:f>
              <c:strCache>
                <c:ptCount val="1"/>
                <c:pt idx="0">
                  <c:v>Mejora continua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PORTADA!$E$42:$G$42</c15:sqref>
                  </c15:fullRef>
                </c:ext>
              </c:extLst>
              <c:f>PORTADA!$E$42:$F$42</c:f>
              <c:numCache>
                <c:formatCode>0%</c:formatCode>
                <c:ptCount val="2"/>
                <c:pt idx="0">
                  <c:v>0.1</c:v>
                </c:pt>
                <c:pt idx="1">
                  <c:v>0.2</c:v>
                </c:pt>
              </c:numCache>
            </c:numRef>
          </c:val>
          <c:extLst>
            <c:ext xmlns:c16="http://schemas.microsoft.com/office/drawing/2014/chart" uri="{C3380CC4-5D6E-409C-BE32-E72D297353CC}">
              <c16:uniqueId val="{00000003-A838-4AAA-A523-3F3BE74F9BD4}"/>
            </c:ext>
          </c:extLst>
        </c:ser>
        <c:dLbls>
          <c:showLegendKey val="0"/>
          <c:showVal val="1"/>
          <c:showCatName val="0"/>
          <c:showSerName val="0"/>
          <c:showPercent val="0"/>
          <c:showBubbleSize val="0"/>
        </c:dLbls>
        <c:gapWidth val="150"/>
        <c:shape val="box"/>
        <c:axId val="236667664"/>
        <c:axId val="236668056"/>
        <c:axId val="0"/>
      </c:bar3DChart>
      <c:catAx>
        <c:axId val="2366676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36668056"/>
        <c:crossesAt val="0"/>
        <c:auto val="1"/>
        <c:lblAlgn val="ctr"/>
        <c:lblOffset val="100"/>
        <c:noMultiLvlLbl val="0"/>
      </c:catAx>
      <c:valAx>
        <c:axId val="236668056"/>
        <c:scaling>
          <c:orientation val="minMax"/>
          <c:max val="1"/>
          <c:min val="0"/>
        </c:scaling>
        <c:delete val="0"/>
        <c:axPos val="l"/>
        <c:majorGridlines>
          <c:spPr>
            <a:ln w="9525" cap="flat" cmpd="sng" algn="ctr">
              <a:solidFill>
                <a:schemeClr val="dk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36667664"/>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r>
              <a:rPr lang="es-CO"/>
              <a:t> </a:t>
            </a:r>
            <a:r>
              <a:rPr lang="es-CO" b="1"/>
              <a:t>FRAMEWORK CIBERSEGURIDAD NIST</a:t>
            </a:r>
          </a:p>
        </c:rich>
      </c:tx>
      <c:layout/>
      <c:overlay val="0"/>
      <c:spPr>
        <a:noFill/>
        <a:ln>
          <a:noFill/>
        </a:ln>
        <a:effectLst/>
      </c:spPr>
      <c:txPr>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endParaRPr lang="es-CO"/>
        </a:p>
      </c:txPr>
    </c:title>
    <c:autoTitleDeleted val="0"/>
    <c:pivotFmts>
      <c:pivotFmt>
        <c:idx val="0"/>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1"/>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pivotFmt>
    </c:pivotFmts>
    <c:plotArea>
      <c:layout/>
      <c:radarChart>
        <c:radarStyle val="marker"/>
        <c:varyColors val="0"/>
        <c:ser>
          <c:idx val="0"/>
          <c:order val="0"/>
          <c:tx>
            <c:v>CALIFICACIÓN ENTIDAD</c:v>
          </c:tx>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PORTADA!$C$95:$C$99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28F-4426-B2B1-4888A725054C}"/>
            </c:ext>
          </c:extLst>
        </c:ser>
        <c:ser>
          <c:idx val="1"/>
          <c:order val="1"/>
          <c:tx>
            <c:strRef>
              <c:f>PORTADA!$D$94</c:f>
              <c:strCache>
                <c:ptCount val="1"/>
                <c:pt idx="0">
                  <c:v>NIVEL IDEAL CSF</c:v>
                </c:pt>
              </c:strCache>
            </c:strRef>
          </c:tx>
          <c:spPr>
            <a:ln w="28575" cap="rnd">
              <a:solidFill>
                <a:schemeClr val="accent2"/>
              </a:solidFill>
            </a:ln>
            <a:effectLst>
              <a:glow rad="76200">
                <a:schemeClr val="accent2">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PORTADA!$D$95:$D$99</c:f>
              <c:numCache>
                <c:formatCode>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1-628F-4426-B2B1-4888A725054C}"/>
            </c:ext>
          </c:extLst>
        </c:ser>
        <c:dLbls>
          <c:showLegendKey val="0"/>
          <c:showVal val="0"/>
          <c:showCatName val="0"/>
          <c:showSerName val="0"/>
          <c:showPercent val="0"/>
          <c:showBubbleSize val="0"/>
        </c:dLbls>
        <c:axId val="341193304"/>
        <c:axId val="341193696"/>
      </c:radarChart>
      <c:catAx>
        <c:axId val="341193304"/>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1193696"/>
        <c:crosses val="autoZero"/>
        <c:auto val="1"/>
        <c:lblAlgn val="ctr"/>
        <c:lblOffset val="100"/>
        <c:noMultiLvlLbl val="0"/>
      </c:catAx>
      <c:valAx>
        <c:axId val="341193696"/>
        <c:scaling>
          <c:orientation val="minMax"/>
          <c:max val="100"/>
        </c:scaling>
        <c:delete val="0"/>
        <c:axPos val="l"/>
        <c:majorGridlines>
          <c:spPr>
            <a:ln w="9525" cap="flat" cmpd="sng" algn="ctr">
              <a:solidFill>
                <a:schemeClr val="lt1">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1193304"/>
        <c:crosses val="autoZero"/>
        <c:crossBetween val="between"/>
        <c:majorUnit val="20"/>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legend>
    <c:plotVisOnly val="1"/>
    <c:dispBlanksAs val="gap"/>
    <c:showDLblsOverMax val="0"/>
  </c:chart>
  <c:spPr>
    <a:solidFill>
      <a:schemeClr val="tx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iagram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2109EB-5C2B-4F1A-A46B-8B4C9013AEE3}" type="doc">
      <dgm:prSet loTypeId="urn:microsoft.com/office/officeart/2005/8/layout/hProcess10" loCatId="process" qsTypeId="urn:microsoft.com/office/officeart/2005/8/quickstyle/3d6" qsCatId="3D" csTypeId="urn:microsoft.com/office/officeart/2005/8/colors/accent1_1" csCatId="accent1" phldr="1"/>
      <dgm:spPr/>
      <dgm:t>
        <a:bodyPr/>
        <a:lstStyle/>
        <a:p>
          <a:endParaRPr lang="es-ES"/>
        </a:p>
      </dgm:t>
    </dgm:pt>
    <dgm:pt modelId="{CFD9661E-E466-4D41-A2DA-C7F90CFDAA34}">
      <dgm:prSet phldrT="[Texto]" custT="1"/>
      <dgm:spPr/>
      <dgm:t>
        <a:bodyPr/>
        <a:lstStyle/>
        <a:p>
          <a:r>
            <a:rPr lang="es-ES" sz="1200" b="1" dirty="0"/>
            <a:t>Identificar</a:t>
          </a:r>
        </a:p>
      </dgm:t>
    </dgm:pt>
    <dgm:pt modelId="{3D61A766-195D-4F1A-ADF3-0F9C8ABA5B64}" type="parTrans" cxnId="{D034ECCE-9E94-4E0F-98FA-D5D2F962852A}">
      <dgm:prSet/>
      <dgm:spPr/>
      <dgm:t>
        <a:bodyPr/>
        <a:lstStyle/>
        <a:p>
          <a:endParaRPr lang="es-ES" sz="850"/>
        </a:p>
      </dgm:t>
    </dgm:pt>
    <dgm:pt modelId="{49D8FBD1-85A2-46B9-B60C-01657606DF94}" type="sibTrans" cxnId="{D034ECCE-9E94-4E0F-98FA-D5D2F962852A}">
      <dgm:prSet custT="1"/>
      <dgm:spPr/>
      <dgm:t>
        <a:bodyPr/>
        <a:lstStyle/>
        <a:p>
          <a:endParaRPr lang="es-ES" sz="850"/>
        </a:p>
      </dgm:t>
    </dgm:pt>
    <dgm:pt modelId="{888698DA-F7B1-4E08-8114-1776AA8ED6F7}">
      <dgm:prSet phldrT="[Texto]" custT="1"/>
      <dgm:spPr/>
      <dgm:t>
        <a:bodyPr/>
        <a:lstStyle/>
        <a:p>
          <a:r>
            <a:rPr lang="es-ES" sz="1100" dirty="0"/>
            <a:t>Gestión de activos</a:t>
          </a:r>
        </a:p>
      </dgm:t>
    </dgm:pt>
    <dgm:pt modelId="{5D8954A5-8BA7-45C7-B3F9-D9857EAE291C}" type="parTrans" cxnId="{407CDB5D-7EA2-42F1-8A15-37B6DAAB40AA}">
      <dgm:prSet/>
      <dgm:spPr/>
      <dgm:t>
        <a:bodyPr/>
        <a:lstStyle/>
        <a:p>
          <a:endParaRPr lang="es-ES" sz="850"/>
        </a:p>
      </dgm:t>
    </dgm:pt>
    <dgm:pt modelId="{AABABD63-AD2C-404C-B001-8785D1EFE6F1}" type="sibTrans" cxnId="{407CDB5D-7EA2-42F1-8A15-37B6DAAB40AA}">
      <dgm:prSet/>
      <dgm:spPr/>
      <dgm:t>
        <a:bodyPr/>
        <a:lstStyle/>
        <a:p>
          <a:endParaRPr lang="es-ES" sz="850"/>
        </a:p>
      </dgm:t>
    </dgm:pt>
    <dgm:pt modelId="{1281D599-E36D-49FF-B1DC-BE785EA334F1}">
      <dgm:prSet phldrT="[Texto]" custT="1"/>
      <dgm:spPr/>
      <dgm:t>
        <a:bodyPr/>
        <a:lstStyle/>
        <a:p>
          <a:r>
            <a:rPr lang="es-ES" sz="1100" dirty="0"/>
            <a:t>Ambiente de negocios</a:t>
          </a:r>
        </a:p>
      </dgm:t>
    </dgm:pt>
    <dgm:pt modelId="{7C0ACAE6-0D47-4CA6-8776-54FA93A87DDF}" type="parTrans" cxnId="{BEBF5A78-64FE-4565-9EA1-76771F77DAE1}">
      <dgm:prSet/>
      <dgm:spPr/>
      <dgm:t>
        <a:bodyPr/>
        <a:lstStyle/>
        <a:p>
          <a:endParaRPr lang="es-ES" sz="850"/>
        </a:p>
      </dgm:t>
    </dgm:pt>
    <dgm:pt modelId="{BC9BCD4A-5EBF-4B52-8076-D89333A9DC8F}" type="sibTrans" cxnId="{BEBF5A78-64FE-4565-9EA1-76771F77DAE1}">
      <dgm:prSet/>
      <dgm:spPr/>
      <dgm:t>
        <a:bodyPr/>
        <a:lstStyle/>
        <a:p>
          <a:endParaRPr lang="es-ES" sz="850"/>
        </a:p>
      </dgm:t>
    </dgm:pt>
    <dgm:pt modelId="{6DF347B9-05AB-4459-BD13-CF949C3C8A14}">
      <dgm:prSet phldrT="[Texto]" custT="1"/>
      <dgm:spPr/>
      <dgm:t>
        <a:bodyPr/>
        <a:lstStyle/>
        <a:p>
          <a:r>
            <a:rPr lang="es-ES" sz="1200" b="1" dirty="0"/>
            <a:t>Proteger</a:t>
          </a:r>
        </a:p>
      </dgm:t>
    </dgm:pt>
    <dgm:pt modelId="{A2D7F9F6-705D-4254-9817-74C705D35DD7}" type="parTrans" cxnId="{9EC52230-E2DE-4935-B471-48DCF822F511}">
      <dgm:prSet/>
      <dgm:spPr/>
      <dgm:t>
        <a:bodyPr/>
        <a:lstStyle/>
        <a:p>
          <a:endParaRPr lang="es-ES" sz="850"/>
        </a:p>
      </dgm:t>
    </dgm:pt>
    <dgm:pt modelId="{BC93E36D-F700-4375-9905-72193D372128}" type="sibTrans" cxnId="{9EC52230-E2DE-4935-B471-48DCF822F511}">
      <dgm:prSet custT="1"/>
      <dgm:spPr/>
      <dgm:t>
        <a:bodyPr/>
        <a:lstStyle/>
        <a:p>
          <a:endParaRPr lang="es-ES" sz="850"/>
        </a:p>
      </dgm:t>
    </dgm:pt>
    <dgm:pt modelId="{2180C18D-FEE9-4539-868A-88016A2CB7E5}">
      <dgm:prSet phldrT="[Texto]" custT="1"/>
      <dgm:spPr/>
      <dgm:t>
        <a:bodyPr/>
        <a:lstStyle/>
        <a:p>
          <a:r>
            <a:rPr lang="es-ES" sz="1100" dirty="0"/>
            <a:t>Control de acceso</a:t>
          </a:r>
        </a:p>
      </dgm:t>
    </dgm:pt>
    <dgm:pt modelId="{8C64319D-C016-44E0-84E3-A3726875BFE6}" type="parTrans" cxnId="{2B5006B2-A62B-41DE-AC26-C5A008C44009}">
      <dgm:prSet/>
      <dgm:spPr/>
      <dgm:t>
        <a:bodyPr/>
        <a:lstStyle/>
        <a:p>
          <a:endParaRPr lang="es-ES" sz="850"/>
        </a:p>
      </dgm:t>
    </dgm:pt>
    <dgm:pt modelId="{A4C4296A-BEC1-42CE-A882-17139BD815F4}" type="sibTrans" cxnId="{2B5006B2-A62B-41DE-AC26-C5A008C44009}">
      <dgm:prSet/>
      <dgm:spPr/>
      <dgm:t>
        <a:bodyPr/>
        <a:lstStyle/>
        <a:p>
          <a:endParaRPr lang="es-ES" sz="850"/>
        </a:p>
      </dgm:t>
    </dgm:pt>
    <dgm:pt modelId="{AACE8F74-A6C5-43F0-867A-D1B44CE008A8}">
      <dgm:prSet phldrT="[Texto]" custT="1"/>
      <dgm:spPr/>
      <dgm:t>
        <a:bodyPr/>
        <a:lstStyle/>
        <a:p>
          <a:r>
            <a:rPr lang="es-ES" sz="1100" dirty="0"/>
            <a:t>Capacitación y sensibilización</a:t>
          </a:r>
        </a:p>
      </dgm:t>
    </dgm:pt>
    <dgm:pt modelId="{36FC6262-8674-43DF-89D4-53CB9168501D}" type="parTrans" cxnId="{411BC6A8-7166-4520-BA59-C0A7EE91D4B0}">
      <dgm:prSet/>
      <dgm:spPr/>
      <dgm:t>
        <a:bodyPr/>
        <a:lstStyle/>
        <a:p>
          <a:endParaRPr lang="es-ES" sz="850"/>
        </a:p>
      </dgm:t>
    </dgm:pt>
    <dgm:pt modelId="{138B43F3-538D-4A54-A59E-4D3C5D3642D4}" type="sibTrans" cxnId="{411BC6A8-7166-4520-BA59-C0A7EE91D4B0}">
      <dgm:prSet/>
      <dgm:spPr/>
      <dgm:t>
        <a:bodyPr/>
        <a:lstStyle/>
        <a:p>
          <a:endParaRPr lang="es-ES" sz="850"/>
        </a:p>
      </dgm:t>
    </dgm:pt>
    <dgm:pt modelId="{A7094814-6996-43B0-A68D-BA1440C8BDE9}">
      <dgm:prSet phldrT="[Texto]" custT="1"/>
      <dgm:spPr/>
      <dgm:t>
        <a:bodyPr/>
        <a:lstStyle/>
        <a:p>
          <a:r>
            <a:rPr lang="es-ES" sz="1000" b="1" dirty="0"/>
            <a:t>Detectar</a:t>
          </a:r>
        </a:p>
      </dgm:t>
    </dgm:pt>
    <dgm:pt modelId="{14168005-BA5F-4096-AF14-5B97D9F9EEEF}" type="parTrans" cxnId="{27AD0761-5DE6-4380-A0AE-6FA324BC0165}">
      <dgm:prSet/>
      <dgm:spPr/>
      <dgm:t>
        <a:bodyPr/>
        <a:lstStyle/>
        <a:p>
          <a:endParaRPr lang="es-ES" sz="850"/>
        </a:p>
      </dgm:t>
    </dgm:pt>
    <dgm:pt modelId="{2C36DAD2-F638-4F81-B263-41E6E73EF41E}" type="sibTrans" cxnId="{27AD0761-5DE6-4380-A0AE-6FA324BC0165}">
      <dgm:prSet custT="1"/>
      <dgm:spPr/>
      <dgm:t>
        <a:bodyPr/>
        <a:lstStyle/>
        <a:p>
          <a:endParaRPr lang="es-ES" sz="850"/>
        </a:p>
      </dgm:t>
    </dgm:pt>
    <dgm:pt modelId="{F9A92B5C-CF19-4DF1-8A64-9CA08F2CA889}">
      <dgm:prSet phldrT="[Texto]" custT="1"/>
      <dgm:spPr/>
      <dgm:t>
        <a:bodyPr/>
        <a:lstStyle/>
        <a:p>
          <a:r>
            <a:rPr lang="es-ES" sz="1100" dirty="0"/>
            <a:t>Anomalías y eventos</a:t>
          </a:r>
        </a:p>
      </dgm:t>
    </dgm:pt>
    <dgm:pt modelId="{87B49145-E476-4CCB-888E-F4FB9E2A0F14}" type="parTrans" cxnId="{B880DE61-2403-47AD-A1D5-F61795E324D7}">
      <dgm:prSet/>
      <dgm:spPr/>
      <dgm:t>
        <a:bodyPr/>
        <a:lstStyle/>
        <a:p>
          <a:endParaRPr lang="es-ES" sz="850"/>
        </a:p>
      </dgm:t>
    </dgm:pt>
    <dgm:pt modelId="{1181FC52-B3CF-4775-B68C-4C01AC4834C0}" type="sibTrans" cxnId="{B880DE61-2403-47AD-A1D5-F61795E324D7}">
      <dgm:prSet/>
      <dgm:spPr/>
      <dgm:t>
        <a:bodyPr/>
        <a:lstStyle/>
        <a:p>
          <a:endParaRPr lang="es-ES" sz="850"/>
        </a:p>
      </dgm:t>
    </dgm:pt>
    <dgm:pt modelId="{7987C506-2CDE-44E4-B4F5-C33C33D5A6D6}">
      <dgm:prSet phldrT="[Texto]" custT="1"/>
      <dgm:spPr/>
      <dgm:t>
        <a:bodyPr/>
        <a:lstStyle/>
        <a:p>
          <a:r>
            <a:rPr lang="es-ES" sz="1100" dirty="0"/>
            <a:t>Monitoreo continuo de la seguridad</a:t>
          </a:r>
        </a:p>
      </dgm:t>
    </dgm:pt>
    <dgm:pt modelId="{54310600-079D-4722-BB85-54EC4A0229DD}" type="parTrans" cxnId="{B16B32E5-9AC9-45A0-AEB0-13678D547931}">
      <dgm:prSet/>
      <dgm:spPr/>
      <dgm:t>
        <a:bodyPr/>
        <a:lstStyle/>
        <a:p>
          <a:endParaRPr lang="es-ES" sz="850"/>
        </a:p>
      </dgm:t>
    </dgm:pt>
    <dgm:pt modelId="{F0D7FE95-B402-4BFC-8727-C8B5D71E0262}" type="sibTrans" cxnId="{B16B32E5-9AC9-45A0-AEB0-13678D547931}">
      <dgm:prSet/>
      <dgm:spPr/>
      <dgm:t>
        <a:bodyPr/>
        <a:lstStyle/>
        <a:p>
          <a:endParaRPr lang="es-ES" sz="850"/>
        </a:p>
      </dgm:t>
    </dgm:pt>
    <dgm:pt modelId="{B48EAD2E-4793-468B-8161-4C1247D8C357}">
      <dgm:prSet phldrT="[Texto]" custT="1"/>
      <dgm:spPr/>
      <dgm:t>
        <a:bodyPr/>
        <a:lstStyle/>
        <a:p>
          <a:r>
            <a:rPr lang="es-ES" sz="1100" dirty="0"/>
            <a:t>Evaluación de riesgos</a:t>
          </a:r>
        </a:p>
      </dgm:t>
    </dgm:pt>
    <dgm:pt modelId="{25D8EF5C-8EF7-4CE2-BBC0-088CF92287DF}" type="parTrans" cxnId="{666427D0-80A6-47A6-9A4F-735ACA94F674}">
      <dgm:prSet/>
      <dgm:spPr/>
      <dgm:t>
        <a:bodyPr/>
        <a:lstStyle/>
        <a:p>
          <a:endParaRPr lang="es-ES" sz="850"/>
        </a:p>
      </dgm:t>
    </dgm:pt>
    <dgm:pt modelId="{9E5F2613-F01F-40A9-B96A-0DCB9A2FABD1}" type="sibTrans" cxnId="{666427D0-80A6-47A6-9A4F-735ACA94F674}">
      <dgm:prSet/>
      <dgm:spPr/>
      <dgm:t>
        <a:bodyPr/>
        <a:lstStyle/>
        <a:p>
          <a:endParaRPr lang="es-ES" sz="850"/>
        </a:p>
      </dgm:t>
    </dgm:pt>
    <dgm:pt modelId="{CF346AAC-90E6-4778-BF87-9E764E622057}">
      <dgm:prSet phldrT="[Texto]" custT="1"/>
      <dgm:spPr/>
      <dgm:t>
        <a:bodyPr/>
        <a:lstStyle/>
        <a:p>
          <a:r>
            <a:rPr lang="es-ES" sz="1100" dirty="0"/>
            <a:t>Estrategia de gestión de riesgos</a:t>
          </a:r>
        </a:p>
      </dgm:t>
    </dgm:pt>
    <dgm:pt modelId="{DB01BF2A-B99E-4E84-B7F8-C01431891A5C}" type="parTrans" cxnId="{A4EC844C-0773-4D13-821E-3DF9E2F1569C}">
      <dgm:prSet/>
      <dgm:spPr/>
      <dgm:t>
        <a:bodyPr/>
        <a:lstStyle/>
        <a:p>
          <a:endParaRPr lang="es-ES" sz="850"/>
        </a:p>
      </dgm:t>
    </dgm:pt>
    <dgm:pt modelId="{FDFAE280-4403-4CEB-AD40-2EA575985CAF}" type="sibTrans" cxnId="{A4EC844C-0773-4D13-821E-3DF9E2F1569C}">
      <dgm:prSet/>
      <dgm:spPr/>
      <dgm:t>
        <a:bodyPr/>
        <a:lstStyle/>
        <a:p>
          <a:endParaRPr lang="es-ES" sz="850"/>
        </a:p>
      </dgm:t>
    </dgm:pt>
    <dgm:pt modelId="{707C3672-0EF0-42DB-A91A-175C205E0FE3}">
      <dgm:prSet phldrT="[Texto]" custT="1"/>
      <dgm:spPr/>
      <dgm:t>
        <a:bodyPr/>
        <a:lstStyle/>
        <a:p>
          <a:r>
            <a:rPr lang="es-ES" sz="1100" dirty="0"/>
            <a:t>Seguridad datos</a:t>
          </a:r>
        </a:p>
      </dgm:t>
    </dgm:pt>
    <dgm:pt modelId="{7E8BF841-A407-4F2A-8B1D-87F8204947A9}" type="parTrans" cxnId="{4084321E-ED64-422C-9BC9-A76B8F6AC830}">
      <dgm:prSet/>
      <dgm:spPr/>
      <dgm:t>
        <a:bodyPr/>
        <a:lstStyle/>
        <a:p>
          <a:endParaRPr lang="es-ES" sz="850"/>
        </a:p>
      </dgm:t>
    </dgm:pt>
    <dgm:pt modelId="{E1A72FAB-10A3-46A8-B080-66634AE5685E}" type="sibTrans" cxnId="{4084321E-ED64-422C-9BC9-A76B8F6AC830}">
      <dgm:prSet/>
      <dgm:spPr/>
      <dgm:t>
        <a:bodyPr/>
        <a:lstStyle/>
        <a:p>
          <a:endParaRPr lang="es-ES" sz="850"/>
        </a:p>
      </dgm:t>
    </dgm:pt>
    <dgm:pt modelId="{75AF9CFA-E5EA-41C7-B733-BCCC515E0C99}">
      <dgm:prSet phldrT="[Texto]" custT="1"/>
      <dgm:spPr/>
      <dgm:t>
        <a:bodyPr/>
        <a:lstStyle/>
        <a:p>
          <a:r>
            <a:rPr lang="es-ES" sz="1100" dirty="0"/>
            <a:t>Protección información y procedimientos</a:t>
          </a:r>
        </a:p>
      </dgm:t>
    </dgm:pt>
    <dgm:pt modelId="{3CEE2CE5-7F1A-4C1C-944F-F9AAAC447E80}" type="parTrans" cxnId="{6C77F185-335B-4561-A577-CC50C3937452}">
      <dgm:prSet/>
      <dgm:spPr/>
      <dgm:t>
        <a:bodyPr/>
        <a:lstStyle/>
        <a:p>
          <a:endParaRPr lang="es-ES" sz="850"/>
        </a:p>
      </dgm:t>
    </dgm:pt>
    <dgm:pt modelId="{20CD7C7A-38E6-42E7-9B7D-A0EBA79DEBEE}" type="sibTrans" cxnId="{6C77F185-335B-4561-A577-CC50C3937452}">
      <dgm:prSet/>
      <dgm:spPr/>
      <dgm:t>
        <a:bodyPr/>
        <a:lstStyle/>
        <a:p>
          <a:endParaRPr lang="es-ES" sz="850"/>
        </a:p>
      </dgm:t>
    </dgm:pt>
    <dgm:pt modelId="{24B5D0CC-0202-4F63-9F53-BB56674CDAF2}">
      <dgm:prSet phldrT="[Texto]" custT="1"/>
      <dgm:spPr/>
      <dgm:t>
        <a:bodyPr/>
        <a:lstStyle/>
        <a:p>
          <a:r>
            <a:rPr lang="es-ES" sz="1100" dirty="0"/>
            <a:t>Mantenimiento</a:t>
          </a:r>
        </a:p>
      </dgm:t>
    </dgm:pt>
    <dgm:pt modelId="{6EE67D20-F6D6-4D29-A8CA-F862546B2313}" type="parTrans" cxnId="{DF59F676-DDE2-4D0A-9772-4992C72CF3C0}">
      <dgm:prSet/>
      <dgm:spPr/>
      <dgm:t>
        <a:bodyPr/>
        <a:lstStyle/>
        <a:p>
          <a:endParaRPr lang="es-ES" sz="850"/>
        </a:p>
      </dgm:t>
    </dgm:pt>
    <dgm:pt modelId="{D38ED16B-C1E5-4430-8C95-08DCAD71A571}" type="sibTrans" cxnId="{DF59F676-DDE2-4D0A-9772-4992C72CF3C0}">
      <dgm:prSet/>
      <dgm:spPr/>
      <dgm:t>
        <a:bodyPr/>
        <a:lstStyle/>
        <a:p>
          <a:endParaRPr lang="es-ES" sz="850"/>
        </a:p>
      </dgm:t>
    </dgm:pt>
    <dgm:pt modelId="{61D4896A-7230-43AA-B591-599A59890DE6}">
      <dgm:prSet phldrT="[Texto]" custT="1"/>
      <dgm:spPr/>
      <dgm:t>
        <a:bodyPr/>
        <a:lstStyle/>
        <a:p>
          <a:r>
            <a:rPr lang="es-ES" sz="1100" dirty="0"/>
            <a:t>Tecnología de protección</a:t>
          </a:r>
        </a:p>
      </dgm:t>
    </dgm:pt>
    <dgm:pt modelId="{BCDA9D34-1AE7-4D0F-9626-81E53EF29AAC}" type="parTrans" cxnId="{60DA1C71-5453-4E77-BE55-5A315BE10DEE}">
      <dgm:prSet/>
      <dgm:spPr/>
      <dgm:t>
        <a:bodyPr/>
        <a:lstStyle/>
        <a:p>
          <a:endParaRPr lang="es-ES" sz="850"/>
        </a:p>
      </dgm:t>
    </dgm:pt>
    <dgm:pt modelId="{1B5620E4-76AC-439A-997B-54514566C62D}" type="sibTrans" cxnId="{60DA1C71-5453-4E77-BE55-5A315BE10DEE}">
      <dgm:prSet/>
      <dgm:spPr/>
      <dgm:t>
        <a:bodyPr/>
        <a:lstStyle/>
        <a:p>
          <a:endParaRPr lang="es-ES" sz="850"/>
        </a:p>
      </dgm:t>
    </dgm:pt>
    <dgm:pt modelId="{44647708-D3A2-4C9C-9F9F-05693CE8EBDC}">
      <dgm:prSet phldrT="[Texto]" custT="1"/>
      <dgm:spPr/>
      <dgm:t>
        <a:bodyPr/>
        <a:lstStyle/>
        <a:p>
          <a:r>
            <a:rPr lang="es-ES" sz="1100" dirty="0"/>
            <a:t>Proceso de detección</a:t>
          </a:r>
          <a:r>
            <a:rPr lang="es-ES" sz="1000" dirty="0"/>
            <a:t>	</a:t>
          </a:r>
        </a:p>
      </dgm:t>
    </dgm:pt>
    <dgm:pt modelId="{6AC8DF2A-D799-453B-BC4E-9E606CD8910B}" type="parTrans" cxnId="{24938EB7-43F0-492C-B0EE-30B0BABB9F41}">
      <dgm:prSet/>
      <dgm:spPr/>
      <dgm:t>
        <a:bodyPr/>
        <a:lstStyle/>
        <a:p>
          <a:endParaRPr lang="es-ES" sz="850"/>
        </a:p>
      </dgm:t>
    </dgm:pt>
    <dgm:pt modelId="{570D379C-26EB-41BF-879F-C87D52A72B06}" type="sibTrans" cxnId="{24938EB7-43F0-492C-B0EE-30B0BABB9F41}">
      <dgm:prSet/>
      <dgm:spPr/>
      <dgm:t>
        <a:bodyPr/>
        <a:lstStyle/>
        <a:p>
          <a:endParaRPr lang="es-ES" sz="850"/>
        </a:p>
      </dgm:t>
    </dgm:pt>
    <dgm:pt modelId="{6AD4D0FC-646C-486F-BF9B-DEBD8AFBEA9E}">
      <dgm:prSet phldrT="[Texto]" custT="1"/>
      <dgm:spPr/>
      <dgm:t>
        <a:bodyPr/>
        <a:lstStyle/>
        <a:p>
          <a:r>
            <a:rPr lang="es-ES" sz="1000" b="1" dirty="0"/>
            <a:t>Responder</a:t>
          </a:r>
        </a:p>
      </dgm:t>
    </dgm:pt>
    <dgm:pt modelId="{21C0E4C4-0330-4875-BA01-51083BFDC7DC}" type="parTrans" cxnId="{5ECFBA57-1B55-4A06-8599-332F03333415}">
      <dgm:prSet/>
      <dgm:spPr/>
      <dgm:t>
        <a:bodyPr/>
        <a:lstStyle/>
        <a:p>
          <a:endParaRPr lang="es-ES" sz="850"/>
        </a:p>
      </dgm:t>
    </dgm:pt>
    <dgm:pt modelId="{422AAFC1-2C1F-4577-8AF4-D49F26C425D1}" type="sibTrans" cxnId="{5ECFBA57-1B55-4A06-8599-332F03333415}">
      <dgm:prSet custT="1"/>
      <dgm:spPr/>
      <dgm:t>
        <a:bodyPr/>
        <a:lstStyle/>
        <a:p>
          <a:endParaRPr lang="es-ES" sz="850"/>
        </a:p>
      </dgm:t>
    </dgm:pt>
    <dgm:pt modelId="{699F0988-1992-46C3-B321-3E36FADD178E}">
      <dgm:prSet phldrT="[Texto]" custT="1"/>
      <dgm:spPr/>
      <dgm:t>
        <a:bodyPr/>
        <a:lstStyle/>
        <a:p>
          <a:r>
            <a:rPr lang="es-ES" sz="1100" dirty="0"/>
            <a:t>Planes de respuesta</a:t>
          </a:r>
        </a:p>
      </dgm:t>
    </dgm:pt>
    <dgm:pt modelId="{B04B32EB-3542-4E19-A6B0-A6768A994F2F}" type="parTrans" cxnId="{4481A7CB-7D0A-4A26-A990-236F4D5ACF18}">
      <dgm:prSet/>
      <dgm:spPr/>
      <dgm:t>
        <a:bodyPr/>
        <a:lstStyle/>
        <a:p>
          <a:endParaRPr lang="es-ES" sz="850"/>
        </a:p>
      </dgm:t>
    </dgm:pt>
    <dgm:pt modelId="{8D60D0C9-E7B4-48D1-8284-6B7B16F96DF9}" type="sibTrans" cxnId="{4481A7CB-7D0A-4A26-A990-236F4D5ACF18}">
      <dgm:prSet/>
      <dgm:spPr/>
      <dgm:t>
        <a:bodyPr/>
        <a:lstStyle/>
        <a:p>
          <a:endParaRPr lang="es-ES" sz="850"/>
        </a:p>
      </dgm:t>
    </dgm:pt>
    <dgm:pt modelId="{D44685D7-0E29-4A6C-927C-C560C9B26A7B}">
      <dgm:prSet phldrT="[Texto]" custT="1"/>
      <dgm:spPr/>
      <dgm:t>
        <a:bodyPr/>
        <a:lstStyle/>
        <a:p>
          <a:r>
            <a:rPr lang="es-ES" sz="1100" dirty="0"/>
            <a:t>Comunicaciones</a:t>
          </a:r>
        </a:p>
      </dgm:t>
    </dgm:pt>
    <dgm:pt modelId="{FD9129E7-B97C-4782-82B9-93A5B0AE3D34}" type="parTrans" cxnId="{B83479EA-C81C-4003-8A40-AFABCF61560A}">
      <dgm:prSet/>
      <dgm:spPr/>
      <dgm:t>
        <a:bodyPr/>
        <a:lstStyle/>
        <a:p>
          <a:endParaRPr lang="es-ES" sz="850"/>
        </a:p>
      </dgm:t>
    </dgm:pt>
    <dgm:pt modelId="{25683F0F-1B39-4DB5-9662-DB61009D1EFC}" type="sibTrans" cxnId="{B83479EA-C81C-4003-8A40-AFABCF61560A}">
      <dgm:prSet/>
      <dgm:spPr/>
      <dgm:t>
        <a:bodyPr/>
        <a:lstStyle/>
        <a:p>
          <a:endParaRPr lang="es-ES" sz="850"/>
        </a:p>
      </dgm:t>
    </dgm:pt>
    <dgm:pt modelId="{8564AA7F-0AED-41E0-A7A9-4213308ABD71}">
      <dgm:prSet phldrT="[Texto]" custT="1"/>
      <dgm:spPr/>
      <dgm:t>
        <a:bodyPr/>
        <a:lstStyle/>
        <a:p>
          <a:r>
            <a:rPr lang="es-ES" sz="1100" dirty="0"/>
            <a:t>Análisis</a:t>
          </a:r>
        </a:p>
      </dgm:t>
    </dgm:pt>
    <dgm:pt modelId="{0327758D-6A67-432A-9ABF-61E5A78BEA2F}" type="parTrans" cxnId="{6FC59E6E-CE60-4928-9691-054E57577ACB}">
      <dgm:prSet/>
      <dgm:spPr/>
      <dgm:t>
        <a:bodyPr/>
        <a:lstStyle/>
        <a:p>
          <a:endParaRPr lang="es-ES" sz="850"/>
        </a:p>
      </dgm:t>
    </dgm:pt>
    <dgm:pt modelId="{1C7F9AA8-2499-4116-99ED-70FA2073D423}" type="sibTrans" cxnId="{6FC59E6E-CE60-4928-9691-054E57577ACB}">
      <dgm:prSet/>
      <dgm:spPr/>
      <dgm:t>
        <a:bodyPr/>
        <a:lstStyle/>
        <a:p>
          <a:endParaRPr lang="es-ES" sz="850"/>
        </a:p>
      </dgm:t>
    </dgm:pt>
    <dgm:pt modelId="{86EE2E51-D3D6-4BFD-A17A-8E73EC134AA8}">
      <dgm:prSet phldrT="[Texto]" custT="1"/>
      <dgm:spPr/>
      <dgm:t>
        <a:bodyPr/>
        <a:lstStyle/>
        <a:p>
          <a:r>
            <a:rPr lang="es-ES" sz="1100" dirty="0"/>
            <a:t>Mitigación</a:t>
          </a:r>
        </a:p>
      </dgm:t>
    </dgm:pt>
    <dgm:pt modelId="{F80E1366-459D-4301-AE59-C33E7F38F120}" type="parTrans" cxnId="{E327AA2E-3962-4E72-8661-77488FD35229}">
      <dgm:prSet/>
      <dgm:spPr/>
      <dgm:t>
        <a:bodyPr/>
        <a:lstStyle/>
        <a:p>
          <a:endParaRPr lang="es-ES" sz="850"/>
        </a:p>
      </dgm:t>
    </dgm:pt>
    <dgm:pt modelId="{5C0CEE2F-EFB8-46FD-ABD9-72F95A671860}" type="sibTrans" cxnId="{E327AA2E-3962-4E72-8661-77488FD35229}">
      <dgm:prSet/>
      <dgm:spPr/>
      <dgm:t>
        <a:bodyPr/>
        <a:lstStyle/>
        <a:p>
          <a:endParaRPr lang="es-ES" sz="850"/>
        </a:p>
      </dgm:t>
    </dgm:pt>
    <dgm:pt modelId="{60464913-F8CF-4911-90B2-4E536B8B4C1B}">
      <dgm:prSet phldrT="[Texto]" custT="1"/>
      <dgm:spPr/>
      <dgm:t>
        <a:bodyPr/>
        <a:lstStyle/>
        <a:p>
          <a:r>
            <a:rPr lang="es-ES" sz="1100" dirty="0"/>
            <a:t>Mejoras</a:t>
          </a:r>
        </a:p>
      </dgm:t>
    </dgm:pt>
    <dgm:pt modelId="{1BCE5978-5DF9-4AE3-833F-55BC58AD86AB}" type="parTrans" cxnId="{29C584B4-59FF-4950-A3E2-69EEF07A219F}">
      <dgm:prSet/>
      <dgm:spPr/>
      <dgm:t>
        <a:bodyPr/>
        <a:lstStyle/>
        <a:p>
          <a:endParaRPr lang="es-ES" sz="850"/>
        </a:p>
      </dgm:t>
    </dgm:pt>
    <dgm:pt modelId="{7D4ACAEF-E0C4-438A-8DC0-EE92670E18E1}" type="sibTrans" cxnId="{29C584B4-59FF-4950-A3E2-69EEF07A219F}">
      <dgm:prSet/>
      <dgm:spPr/>
      <dgm:t>
        <a:bodyPr/>
        <a:lstStyle/>
        <a:p>
          <a:endParaRPr lang="es-ES" sz="850"/>
        </a:p>
      </dgm:t>
    </dgm:pt>
    <dgm:pt modelId="{C01B2C84-5D6B-46FE-8BB1-4DD34F46CEE8}">
      <dgm:prSet phldrT="[Texto]" custT="1"/>
      <dgm:spPr/>
      <dgm:t>
        <a:bodyPr/>
        <a:lstStyle/>
        <a:p>
          <a:r>
            <a:rPr lang="es-ES" sz="1000" b="1" dirty="0"/>
            <a:t>Recuperarse</a:t>
          </a:r>
        </a:p>
      </dgm:t>
    </dgm:pt>
    <dgm:pt modelId="{EB86941C-D4A7-45B8-BC52-EE1B5BE4F12F}" type="parTrans" cxnId="{337D7554-3E1B-493D-AD7D-0D18C3441E04}">
      <dgm:prSet/>
      <dgm:spPr/>
      <dgm:t>
        <a:bodyPr/>
        <a:lstStyle/>
        <a:p>
          <a:endParaRPr lang="es-ES" sz="850"/>
        </a:p>
      </dgm:t>
    </dgm:pt>
    <dgm:pt modelId="{FD9BE4EA-A40F-4B68-900E-4EF3B8C11A81}" type="sibTrans" cxnId="{337D7554-3E1B-493D-AD7D-0D18C3441E04}">
      <dgm:prSet/>
      <dgm:spPr/>
      <dgm:t>
        <a:bodyPr/>
        <a:lstStyle/>
        <a:p>
          <a:endParaRPr lang="es-ES" sz="850"/>
        </a:p>
      </dgm:t>
    </dgm:pt>
    <dgm:pt modelId="{35EAF81B-2ED2-4C1C-B343-ECE42AF0083C}">
      <dgm:prSet phldrT="[Texto]" custT="1"/>
      <dgm:spPr/>
      <dgm:t>
        <a:bodyPr/>
        <a:lstStyle/>
        <a:p>
          <a:r>
            <a:rPr lang="es-ES" sz="1100" dirty="0"/>
            <a:t>Planes de recuperación</a:t>
          </a:r>
        </a:p>
      </dgm:t>
    </dgm:pt>
    <dgm:pt modelId="{8778AA73-A002-4202-A0F0-C3958E1735E7}" type="parTrans" cxnId="{081DED6D-7F66-403A-8979-B49EAE82EA20}">
      <dgm:prSet/>
      <dgm:spPr/>
      <dgm:t>
        <a:bodyPr/>
        <a:lstStyle/>
        <a:p>
          <a:endParaRPr lang="es-ES" sz="850"/>
        </a:p>
      </dgm:t>
    </dgm:pt>
    <dgm:pt modelId="{5F3CF140-BA4A-445D-8A3A-A4FB4D22C08D}" type="sibTrans" cxnId="{081DED6D-7F66-403A-8979-B49EAE82EA20}">
      <dgm:prSet/>
      <dgm:spPr/>
      <dgm:t>
        <a:bodyPr/>
        <a:lstStyle/>
        <a:p>
          <a:endParaRPr lang="es-ES" sz="850"/>
        </a:p>
      </dgm:t>
    </dgm:pt>
    <dgm:pt modelId="{EA673784-A503-4AA4-B115-DF7F6115348B}">
      <dgm:prSet phldrT="[Texto]" custT="1"/>
      <dgm:spPr/>
      <dgm:t>
        <a:bodyPr/>
        <a:lstStyle/>
        <a:p>
          <a:r>
            <a:rPr lang="es-ES" sz="1100" dirty="0"/>
            <a:t>Mejoras </a:t>
          </a:r>
        </a:p>
      </dgm:t>
    </dgm:pt>
    <dgm:pt modelId="{A43746BA-8401-4852-902B-58AC39E85A67}" type="parTrans" cxnId="{377439A4-C742-427E-BEB6-CEC89F8CDF9F}">
      <dgm:prSet/>
      <dgm:spPr/>
      <dgm:t>
        <a:bodyPr/>
        <a:lstStyle/>
        <a:p>
          <a:endParaRPr lang="es-ES" sz="850"/>
        </a:p>
      </dgm:t>
    </dgm:pt>
    <dgm:pt modelId="{E39C8BB6-C54C-42E4-B1FD-8BA377305080}" type="sibTrans" cxnId="{377439A4-C742-427E-BEB6-CEC89F8CDF9F}">
      <dgm:prSet/>
      <dgm:spPr/>
      <dgm:t>
        <a:bodyPr/>
        <a:lstStyle/>
        <a:p>
          <a:endParaRPr lang="es-ES" sz="850"/>
        </a:p>
      </dgm:t>
    </dgm:pt>
    <dgm:pt modelId="{FB735356-064E-43B4-B958-75E5460F32DB}">
      <dgm:prSet phldrT="[Texto]" custT="1"/>
      <dgm:spPr/>
      <dgm:t>
        <a:bodyPr/>
        <a:lstStyle/>
        <a:p>
          <a:r>
            <a:rPr lang="es-ES" sz="1100" dirty="0"/>
            <a:t>Comunicaciones</a:t>
          </a:r>
        </a:p>
      </dgm:t>
    </dgm:pt>
    <dgm:pt modelId="{71EEC0CD-3796-444D-BE05-915496FD80D8}" type="parTrans" cxnId="{9B81A37E-8F3B-4660-9BF6-BF3FC22F22CD}">
      <dgm:prSet/>
      <dgm:spPr/>
      <dgm:t>
        <a:bodyPr/>
        <a:lstStyle/>
        <a:p>
          <a:endParaRPr lang="es-ES" sz="850"/>
        </a:p>
      </dgm:t>
    </dgm:pt>
    <dgm:pt modelId="{461DE73F-846F-47CA-A3CC-F568BAB0DE5D}" type="sibTrans" cxnId="{9B81A37E-8F3B-4660-9BF6-BF3FC22F22CD}">
      <dgm:prSet/>
      <dgm:spPr/>
      <dgm:t>
        <a:bodyPr/>
        <a:lstStyle/>
        <a:p>
          <a:endParaRPr lang="es-ES" sz="850"/>
        </a:p>
      </dgm:t>
    </dgm:pt>
    <dgm:pt modelId="{609F1493-DB22-4932-BEFF-EF79A979E897}" type="pres">
      <dgm:prSet presAssocID="{C62109EB-5C2B-4F1A-A46B-8B4C9013AEE3}" presName="Name0" presStyleCnt="0">
        <dgm:presLayoutVars>
          <dgm:dir/>
          <dgm:resizeHandles val="exact"/>
        </dgm:presLayoutVars>
      </dgm:prSet>
      <dgm:spPr/>
      <dgm:t>
        <a:bodyPr/>
        <a:lstStyle/>
        <a:p>
          <a:endParaRPr lang="es-ES"/>
        </a:p>
      </dgm:t>
    </dgm:pt>
    <dgm:pt modelId="{61C959EE-52C2-4E53-8E34-9880D7BE1143}" type="pres">
      <dgm:prSet presAssocID="{CFD9661E-E466-4D41-A2DA-C7F90CFDAA34}" presName="composite" presStyleCnt="0"/>
      <dgm:spPr/>
    </dgm:pt>
    <dgm:pt modelId="{BB29AAD2-8325-493E-98FF-E32B9B8001FE}" type="pres">
      <dgm:prSet presAssocID="{CFD9661E-E466-4D41-A2DA-C7F90CFDAA34}" presName="imagSh" presStyleLbl="bgImgPlace1" presStyleIdx="0" presStyleCnt="5"/>
      <dgm:spPr>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dgm:spPr>
    </dgm:pt>
    <dgm:pt modelId="{908CB92F-5EA8-442B-99F5-E6F693D47519}" type="pres">
      <dgm:prSet presAssocID="{CFD9661E-E466-4D41-A2DA-C7F90CFDAA34}" presName="txNode" presStyleLbl="node1" presStyleIdx="0" presStyleCnt="5" custLinFactNeighborX="-3093" custLinFactNeighborY="28055">
        <dgm:presLayoutVars>
          <dgm:bulletEnabled val="1"/>
        </dgm:presLayoutVars>
      </dgm:prSet>
      <dgm:spPr/>
      <dgm:t>
        <a:bodyPr/>
        <a:lstStyle/>
        <a:p>
          <a:endParaRPr lang="es-ES"/>
        </a:p>
      </dgm:t>
    </dgm:pt>
    <dgm:pt modelId="{BBFB2A25-0F4B-4BFE-B814-AB7316EAC8B7}" type="pres">
      <dgm:prSet presAssocID="{49D8FBD1-85A2-46B9-B60C-01657606DF94}" presName="sibTrans" presStyleLbl="sibTrans2D1" presStyleIdx="0" presStyleCnt="4"/>
      <dgm:spPr/>
      <dgm:t>
        <a:bodyPr/>
        <a:lstStyle/>
        <a:p>
          <a:endParaRPr lang="es-ES"/>
        </a:p>
      </dgm:t>
    </dgm:pt>
    <dgm:pt modelId="{E731F7FA-CB05-4657-8649-0B0F6F1AE1B0}" type="pres">
      <dgm:prSet presAssocID="{49D8FBD1-85A2-46B9-B60C-01657606DF94}" presName="connTx" presStyleLbl="sibTrans2D1" presStyleIdx="0" presStyleCnt="4"/>
      <dgm:spPr/>
      <dgm:t>
        <a:bodyPr/>
        <a:lstStyle/>
        <a:p>
          <a:endParaRPr lang="es-ES"/>
        </a:p>
      </dgm:t>
    </dgm:pt>
    <dgm:pt modelId="{2FA8CF50-F6ED-4F41-935F-8F5A0970CC49}" type="pres">
      <dgm:prSet presAssocID="{6DF347B9-05AB-4459-BD13-CF949C3C8A14}" presName="composite" presStyleCnt="0"/>
      <dgm:spPr/>
    </dgm:pt>
    <dgm:pt modelId="{CC3C3F98-2E6A-4969-A79D-F74B7252E040}" type="pres">
      <dgm:prSet presAssocID="{6DF347B9-05AB-4459-BD13-CF949C3C8A14}" presName="imagSh" presStyleLbl="bgImgPlace1" presStyleIdx="1" presStyleCnt="5"/>
      <dgm:spPr>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dgm:spPr>
    </dgm:pt>
    <dgm:pt modelId="{FA6E42F6-94D9-4B06-B7B6-43BEC90AB36B}" type="pres">
      <dgm:prSet presAssocID="{6DF347B9-05AB-4459-BD13-CF949C3C8A14}" presName="txNode" presStyleLbl="node1" presStyleIdx="1" presStyleCnt="5" custLinFactNeighborX="-3093" custLinFactNeighborY="28055">
        <dgm:presLayoutVars>
          <dgm:bulletEnabled val="1"/>
        </dgm:presLayoutVars>
      </dgm:prSet>
      <dgm:spPr/>
      <dgm:t>
        <a:bodyPr/>
        <a:lstStyle/>
        <a:p>
          <a:endParaRPr lang="es-ES"/>
        </a:p>
      </dgm:t>
    </dgm:pt>
    <dgm:pt modelId="{E8FD12FB-2AD3-4C77-B301-F385A7060FE1}" type="pres">
      <dgm:prSet presAssocID="{BC93E36D-F700-4375-9905-72193D372128}" presName="sibTrans" presStyleLbl="sibTrans2D1" presStyleIdx="1" presStyleCnt="4"/>
      <dgm:spPr/>
      <dgm:t>
        <a:bodyPr/>
        <a:lstStyle/>
        <a:p>
          <a:endParaRPr lang="es-ES"/>
        </a:p>
      </dgm:t>
    </dgm:pt>
    <dgm:pt modelId="{538C8548-D911-4CCC-8972-2C2ACD0101D4}" type="pres">
      <dgm:prSet presAssocID="{BC93E36D-F700-4375-9905-72193D372128}" presName="connTx" presStyleLbl="sibTrans2D1" presStyleIdx="1" presStyleCnt="4"/>
      <dgm:spPr/>
      <dgm:t>
        <a:bodyPr/>
        <a:lstStyle/>
        <a:p>
          <a:endParaRPr lang="es-ES"/>
        </a:p>
      </dgm:t>
    </dgm:pt>
    <dgm:pt modelId="{4FEC386B-3FB5-4B60-92EC-E3C58D006AF3}" type="pres">
      <dgm:prSet presAssocID="{A7094814-6996-43B0-A68D-BA1440C8BDE9}" presName="composite" presStyleCnt="0"/>
      <dgm:spPr/>
    </dgm:pt>
    <dgm:pt modelId="{259946B3-D25B-4A3C-9607-6E534306D61E}" type="pres">
      <dgm:prSet presAssocID="{A7094814-6996-43B0-A68D-BA1440C8BDE9}" presName="imagSh" presStyleLbl="bgImgPlace1" presStyleIdx="2" presStyleCnt="5"/>
      <dgm:spPr>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dgm:spPr>
    </dgm:pt>
    <dgm:pt modelId="{975CF257-F5A2-4F77-AE0D-B4A9E4CF1874}" type="pres">
      <dgm:prSet presAssocID="{A7094814-6996-43B0-A68D-BA1440C8BDE9}" presName="txNode" presStyleLbl="node1" presStyleIdx="2" presStyleCnt="5" custLinFactNeighborX="-3093" custLinFactNeighborY="28055">
        <dgm:presLayoutVars>
          <dgm:bulletEnabled val="1"/>
        </dgm:presLayoutVars>
      </dgm:prSet>
      <dgm:spPr/>
      <dgm:t>
        <a:bodyPr/>
        <a:lstStyle/>
        <a:p>
          <a:endParaRPr lang="es-ES"/>
        </a:p>
      </dgm:t>
    </dgm:pt>
    <dgm:pt modelId="{D3AD787B-03EF-4384-96FC-FBC6FA0E19ED}" type="pres">
      <dgm:prSet presAssocID="{2C36DAD2-F638-4F81-B263-41E6E73EF41E}" presName="sibTrans" presStyleLbl="sibTrans2D1" presStyleIdx="2" presStyleCnt="4"/>
      <dgm:spPr/>
      <dgm:t>
        <a:bodyPr/>
        <a:lstStyle/>
        <a:p>
          <a:endParaRPr lang="es-ES"/>
        </a:p>
      </dgm:t>
    </dgm:pt>
    <dgm:pt modelId="{22E2EF1C-6DCC-42E1-8079-C47D12798B10}" type="pres">
      <dgm:prSet presAssocID="{2C36DAD2-F638-4F81-B263-41E6E73EF41E}" presName="connTx" presStyleLbl="sibTrans2D1" presStyleIdx="2" presStyleCnt="4"/>
      <dgm:spPr/>
      <dgm:t>
        <a:bodyPr/>
        <a:lstStyle/>
        <a:p>
          <a:endParaRPr lang="es-ES"/>
        </a:p>
      </dgm:t>
    </dgm:pt>
    <dgm:pt modelId="{5D9971B6-BF10-4E53-A116-9974856BC5DF}" type="pres">
      <dgm:prSet presAssocID="{6AD4D0FC-646C-486F-BF9B-DEBD8AFBEA9E}" presName="composite" presStyleCnt="0"/>
      <dgm:spPr/>
    </dgm:pt>
    <dgm:pt modelId="{99C03321-AD35-4BBC-BC02-B81DD25EF5FE}" type="pres">
      <dgm:prSet presAssocID="{6AD4D0FC-646C-486F-BF9B-DEBD8AFBEA9E}" presName="imagSh" presStyleLbl="bgImgPlace1" presStyleIdx="3" presStyleCnt="5"/>
      <dgm:spPr>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dgm:spPr>
    </dgm:pt>
    <dgm:pt modelId="{6D1B0868-4582-4E66-A4E4-08E22E62931E}" type="pres">
      <dgm:prSet presAssocID="{6AD4D0FC-646C-486F-BF9B-DEBD8AFBEA9E}" presName="txNode" presStyleLbl="node1" presStyleIdx="3" presStyleCnt="5" custLinFactNeighborX="-3092" custLinFactNeighborY="28055">
        <dgm:presLayoutVars>
          <dgm:bulletEnabled val="1"/>
        </dgm:presLayoutVars>
      </dgm:prSet>
      <dgm:spPr/>
      <dgm:t>
        <a:bodyPr/>
        <a:lstStyle/>
        <a:p>
          <a:endParaRPr lang="es-ES"/>
        </a:p>
      </dgm:t>
    </dgm:pt>
    <dgm:pt modelId="{B1B3E56E-367D-46AF-96D3-C70FE7C693D5}" type="pres">
      <dgm:prSet presAssocID="{422AAFC1-2C1F-4577-8AF4-D49F26C425D1}" presName="sibTrans" presStyleLbl="sibTrans2D1" presStyleIdx="3" presStyleCnt="4"/>
      <dgm:spPr/>
      <dgm:t>
        <a:bodyPr/>
        <a:lstStyle/>
        <a:p>
          <a:endParaRPr lang="es-ES"/>
        </a:p>
      </dgm:t>
    </dgm:pt>
    <dgm:pt modelId="{AA75F406-2694-4212-8359-D41D0105C16E}" type="pres">
      <dgm:prSet presAssocID="{422AAFC1-2C1F-4577-8AF4-D49F26C425D1}" presName="connTx" presStyleLbl="sibTrans2D1" presStyleIdx="3" presStyleCnt="4"/>
      <dgm:spPr/>
      <dgm:t>
        <a:bodyPr/>
        <a:lstStyle/>
        <a:p>
          <a:endParaRPr lang="es-ES"/>
        </a:p>
      </dgm:t>
    </dgm:pt>
    <dgm:pt modelId="{C0D397DC-19A0-4918-BA22-5E342E87F459}" type="pres">
      <dgm:prSet presAssocID="{C01B2C84-5D6B-46FE-8BB1-4DD34F46CEE8}" presName="composite" presStyleCnt="0"/>
      <dgm:spPr/>
    </dgm:pt>
    <dgm:pt modelId="{EBF4C65E-5E49-4394-A97A-341AC7DFD438}" type="pres">
      <dgm:prSet presAssocID="{C01B2C84-5D6B-46FE-8BB1-4DD34F46CEE8}" presName="imagSh" presStyleLbl="bgImgPlace1" presStyleIdx="4" presStyleCnt="5"/>
      <dgm:spPr>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dgm:spPr>
    </dgm:pt>
    <dgm:pt modelId="{67737B99-9A1E-4AC6-AFF4-80103183C597}" type="pres">
      <dgm:prSet presAssocID="{C01B2C84-5D6B-46FE-8BB1-4DD34F46CEE8}" presName="txNode" presStyleLbl="node1" presStyleIdx="4" presStyleCnt="5" custLinFactNeighborX="-3092" custLinFactNeighborY="28055">
        <dgm:presLayoutVars>
          <dgm:bulletEnabled val="1"/>
        </dgm:presLayoutVars>
      </dgm:prSet>
      <dgm:spPr/>
      <dgm:t>
        <a:bodyPr/>
        <a:lstStyle/>
        <a:p>
          <a:endParaRPr lang="es-ES"/>
        </a:p>
      </dgm:t>
    </dgm:pt>
  </dgm:ptLst>
  <dgm:cxnLst>
    <dgm:cxn modelId="{2220FC3D-CDFB-4C1C-B28B-8124784C5158}" type="presOf" srcId="{D44685D7-0E29-4A6C-927C-C560C9B26A7B}" destId="{6D1B0868-4582-4E66-A4E4-08E22E62931E}" srcOrd="0" destOrd="2" presId="urn:microsoft.com/office/officeart/2005/8/layout/hProcess10"/>
    <dgm:cxn modelId="{A943BDC1-E900-4F0D-B9F5-8A67639C60BA}" type="presOf" srcId="{CFD9661E-E466-4D41-A2DA-C7F90CFDAA34}" destId="{908CB92F-5EA8-442B-99F5-E6F693D47519}" srcOrd="0" destOrd="0" presId="urn:microsoft.com/office/officeart/2005/8/layout/hProcess10"/>
    <dgm:cxn modelId="{5ECFBA57-1B55-4A06-8599-332F03333415}" srcId="{C62109EB-5C2B-4F1A-A46B-8B4C9013AEE3}" destId="{6AD4D0FC-646C-486F-BF9B-DEBD8AFBEA9E}" srcOrd="3" destOrd="0" parTransId="{21C0E4C4-0330-4875-BA01-51083BFDC7DC}" sibTransId="{422AAFC1-2C1F-4577-8AF4-D49F26C425D1}"/>
    <dgm:cxn modelId="{6C77F185-335B-4561-A577-CC50C3937452}" srcId="{6DF347B9-05AB-4459-BD13-CF949C3C8A14}" destId="{75AF9CFA-E5EA-41C7-B733-BCCC515E0C99}" srcOrd="3" destOrd="0" parTransId="{3CEE2CE5-7F1A-4C1C-944F-F9AAAC447E80}" sibTransId="{20CD7C7A-38E6-42E7-9B7D-A0EBA79DEBEE}"/>
    <dgm:cxn modelId="{29C584B4-59FF-4950-A3E2-69EEF07A219F}" srcId="{6AD4D0FC-646C-486F-BF9B-DEBD8AFBEA9E}" destId="{60464913-F8CF-4911-90B2-4E536B8B4C1B}" srcOrd="4" destOrd="0" parTransId="{1BCE5978-5DF9-4AE3-833F-55BC58AD86AB}" sibTransId="{7D4ACAEF-E0C4-438A-8DC0-EE92670E18E1}"/>
    <dgm:cxn modelId="{4481A7CB-7D0A-4A26-A990-236F4D5ACF18}" srcId="{6AD4D0FC-646C-486F-BF9B-DEBD8AFBEA9E}" destId="{699F0988-1992-46C3-B321-3E36FADD178E}" srcOrd="0" destOrd="0" parTransId="{B04B32EB-3542-4E19-A6B0-A6768A994F2F}" sibTransId="{8D60D0C9-E7B4-48D1-8284-6B7B16F96DF9}"/>
    <dgm:cxn modelId="{B71AD7C3-5A7F-4A2A-9D04-02EC5A7F4053}" type="presOf" srcId="{699F0988-1992-46C3-B321-3E36FADD178E}" destId="{6D1B0868-4582-4E66-A4E4-08E22E62931E}" srcOrd="0" destOrd="1" presId="urn:microsoft.com/office/officeart/2005/8/layout/hProcess10"/>
    <dgm:cxn modelId="{9967A8ED-F4D0-4A22-A6D8-E2EF4A5F2D4F}" type="presOf" srcId="{BC93E36D-F700-4375-9905-72193D372128}" destId="{E8FD12FB-2AD3-4C77-B301-F385A7060FE1}" srcOrd="0" destOrd="0" presId="urn:microsoft.com/office/officeart/2005/8/layout/hProcess10"/>
    <dgm:cxn modelId="{82B6E237-83DE-4211-A254-F3222B0C5248}" type="presOf" srcId="{BC93E36D-F700-4375-9905-72193D372128}" destId="{538C8548-D911-4CCC-8972-2C2ACD0101D4}" srcOrd="1" destOrd="0" presId="urn:microsoft.com/office/officeart/2005/8/layout/hProcess10"/>
    <dgm:cxn modelId="{411BC6A8-7166-4520-BA59-C0A7EE91D4B0}" srcId="{6DF347B9-05AB-4459-BD13-CF949C3C8A14}" destId="{AACE8F74-A6C5-43F0-867A-D1B44CE008A8}" srcOrd="1" destOrd="0" parTransId="{36FC6262-8674-43DF-89D4-53CB9168501D}" sibTransId="{138B43F3-538D-4A54-A59E-4D3C5D3642D4}"/>
    <dgm:cxn modelId="{5F65A22B-6A29-4E7E-90C2-016031A56725}" type="presOf" srcId="{707C3672-0EF0-42DB-A91A-175C205E0FE3}" destId="{FA6E42F6-94D9-4B06-B7B6-43BEC90AB36B}" srcOrd="0" destOrd="3" presId="urn:microsoft.com/office/officeart/2005/8/layout/hProcess10"/>
    <dgm:cxn modelId="{0027323D-467F-4211-80C6-978271A543CE}" type="presOf" srcId="{422AAFC1-2C1F-4577-8AF4-D49F26C425D1}" destId="{B1B3E56E-367D-46AF-96D3-C70FE7C693D5}" srcOrd="0" destOrd="0" presId="urn:microsoft.com/office/officeart/2005/8/layout/hProcess10"/>
    <dgm:cxn modelId="{73CB9623-ED71-4FF3-BECF-A86C196F1515}" type="presOf" srcId="{B48EAD2E-4793-468B-8161-4C1247D8C357}" destId="{908CB92F-5EA8-442B-99F5-E6F693D47519}" srcOrd="0" destOrd="3" presId="urn:microsoft.com/office/officeart/2005/8/layout/hProcess10"/>
    <dgm:cxn modelId="{C9E7FE3E-3108-40FB-8C03-65F7A778D7F4}" type="presOf" srcId="{6DF347B9-05AB-4459-BD13-CF949C3C8A14}" destId="{FA6E42F6-94D9-4B06-B7B6-43BEC90AB36B}" srcOrd="0" destOrd="0" presId="urn:microsoft.com/office/officeart/2005/8/layout/hProcess10"/>
    <dgm:cxn modelId="{7F259322-A5FE-4DB3-949C-E40A1863B23C}" type="presOf" srcId="{888698DA-F7B1-4E08-8114-1776AA8ED6F7}" destId="{908CB92F-5EA8-442B-99F5-E6F693D47519}" srcOrd="0" destOrd="1" presId="urn:microsoft.com/office/officeart/2005/8/layout/hProcess10"/>
    <dgm:cxn modelId="{AA128817-7E57-4567-9C52-FB28DC7FFDE3}" type="presOf" srcId="{49D8FBD1-85A2-46B9-B60C-01657606DF94}" destId="{BBFB2A25-0F4B-4BFE-B814-AB7316EAC8B7}" srcOrd="0" destOrd="0" presId="urn:microsoft.com/office/officeart/2005/8/layout/hProcess10"/>
    <dgm:cxn modelId="{22FC28E7-85D8-45B6-8916-52DC8FF34488}" type="presOf" srcId="{F9A92B5C-CF19-4DF1-8A64-9CA08F2CA889}" destId="{975CF257-F5A2-4F77-AE0D-B4A9E4CF1874}" srcOrd="0" destOrd="1" presId="urn:microsoft.com/office/officeart/2005/8/layout/hProcess10"/>
    <dgm:cxn modelId="{1783DB84-A15E-4873-9969-C98D344A38CF}" type="presOf" srcId="{7987C506-2CDE-44E4-B4F5-C33C33D5A6D6}" destId="{975CF257-F5A2-4F77-AE0D-B4A9E4CF1874}" srcOrd="0" destOrd="2" presId="urn:microsoft.com/office/officeart/2005/8/layout/hProcess10"/>
    <dgm:cxn modelId="{AE95D33B-3913-4BD5-9BE9-4B789A051DCB}" type="presOf" srcId="{2180C18D-FEE9-4539-868A-88016A2CB7E5}" destId="{FA6E42F6-94D9-4B06-B7B6-43BEC90AB36B}" srcOrd="0" destOrd="1" presId="urn:microsoft.com/office/officeart/2005/8/layout/hProcess10"/>
    <dgm:cxn modelId="{C2BA66E6-7523-42B2-AA36-E9556EB2BE02}" type="presOf" srcId="{49D8FBD1-85A2-46B9-B60C-01657606DF94}" destId="{E731F7FA-CB05-4657-8649-0B0F6F1AE1B0}" srcOrd="1" destOrd="0" presId="urn:microsoft.com/office/officeart/2005/8/layout/hProcess10"/>
    <dgm:cxn modelId="{D034ECCE-9E94-4E0F-98FA-D5D2F962852A}" srcId="{C62109EB-5C2B-4F1A-A46B-8B4C9013AEE3}" destId="{CFD9661E-E466-4D41-A2DA-C7F90CFDAA34}" srcOrd="0" destOrd="0" parTransId="{3D61A766-195D-4F1A-ADF3-0F9C8ABA5B64}" sibTransId="{49D8FBD1-85A2-46B9-B60C-01657606DF94}"/>
    <dgm:cxn modelId="{4084321E-ED64-422C-9BC9-A76B8F6AC830}" srcId="{6DF347B9-05AB-4459-BD13-CF949C3C8A14}" destId="{707C3672-0EF0-42DB-A91A-175C205E0FE3}" srcOrd="2" destOrd="0" parTransId="{7E8BF841-A407-4F2A-8B1D-87F8204947A9}" sibTransId="{E1A72FAB-10A3-46A8-B080-66634AE5685E}"/>
    <dgm:cxn modelId="{BEBF5A78-64FE-4565-9EA1-76771F77DAE1}" srcId="{CFD9661E-E466-4D41-A2DA-C7F90CFDAA34}" destId="{1281D599-E36D-49FF-B1DC-BE785EA334F1}" srcOrd="1" destOrd="0" parTransId="{7C0ACAE6-0D47-4CA6-8776-54FA93A87DDF}" sibTransId="{BC9BCD4A-5EBF-4B52-8076-D89333A9DC8F}"/>
    <dgm:cxn modelId="{407CDB5D-7EA2-42F1-8A15-37B6DAAB40AA}" srcId="{CFD9661E-E466-4D41-A2DA-C7F90CFDAA34}" destId="{888698DA-F7B1-4E08-8114-1776AA8ED6F7}" srcOrd="0" destOrd="0" parTransId="{5D8954A5-8BA7-45C7-B3F9-D9857EAE291C}" sibTransId="{AABABD63-AD2C-404C-B001-8785D1EFE6F1}"/>
    <dgm:cxn modelId="{6FC59E6E-CE60-4928-9691-054E57577ACB}" srcId="{6AD4D0FC-646C-486F-BF9B-DEBD8AFBEA9E}" destId="{8564AA7F-0AED-41E0-A7A9-4213308ABD71}" srcOrd="2" destOrd="0" parTransId="{0327758D-6A67-432A-9ABF-61E5A78BEA2F}" sibTransId="{1C7F9AA8-2499-4116-99ED-70FA2073D423}"/>
    <dgm:cxn modelId="{337D7554-3E1B-493D-AD7D-0D18C3441E04}" srcId="{C62109EB-5C2B-4F1A-A46B-8B4C9013AEE3}" destId="{C01B2C84-5D6B-46FE-8BB1-4DD34F46CEE8}" srcOrd="4" destOrd="0" parTransId="{EB86941C-D4A7-45B8-BC52-EE1B5BE4F12F}" sibTransId="{FD9BE4EA-A40F-4B68-900E-4EF3B8C11A81}"/>
    <dgm:cxn modelId="{081DED6D-7F66-403A-8979-B49EAE82EA20}" srcId="{C01B2C84-5D6B-46FE-8BB1-4DD34F46CEE8}" destId="{35EAF81B-2ED2-4C1C-B343-ECE42AF0083C}" srcOrd="0" destOrd="0" parTransId="{8778AA73-A002-4202-A0F0-C3958E1735E7}" sibTransId="{5F3CF140-BA4A-445D-8A3A-A4FB4D22C08D}"/>
    <dgm:cxn modelId="{2ACD3ABF-19EB-42CF-9B7C-BF917C40D69F}" type="presOf" srcId="{A7094814-6996-43B0-A68D-BA1440C8BDE9}" destId="{975CF257-F5A2-4F77-AE0D-B4A9E4CF1874}" srcOrd="0" destOrd="0" presId="urn:microsoft.com/office/officeart/2005/8/layout/hProcess10"/>
    <dgm:cxn modelId="{E327AA2E-3962-4E72-8661-77488FD35229}" srcId="{6AD4D0FC-646C-486F-BF9B-DEBD8AFBEA9E}" destId="{86EE2E51-D3D6-4BFD-A17A-8E73EC134AA8}" srcOrd="3" destOrd="0" parTransId="{F80E1366-459D-4301-AE59-C33E7F38F120}" sibTransId="{5C0CEE2F-EFB8-46FD-ABD9-72F95A671860}"/>
    <dgm:cxn modelId="{60DA1C71-5453-4E77-BE55-5A315BE10DEE}" srcId="{6DF347B9-05AB-4459-BD13-CF949C3C8A14}" destId="{61D4896A-7230-43AA-B591-599A59890DE6}" srcOrd="5" destOrd="0" parTransId="{BCDA9D34-1AE7-4D0F-9626-81E53EF29AAC}" sibTransId="{1B5620E4-76AC-439A-997B-54514566C62D}"/>
    <dgm:cxn modelId="{FE33D46D-4227-4D16-861D-0E0901A370B6}" type="presOf" srcId="{FB735356-064E-43B4-B958-75E5460F32DB}" destId="{67737B99-9A1E-4AC6-AFF4-80103183C597}" srcOrd="0" destOrd="3" presId="urn:microsoft.com/office/officeart/2005/8/layout/hProcess10"/>
    <dgm:cxn modelId="{9EC52230-E2DE-4935-B471-48DCF822F511}" srcId="{C62109EB-5C2B-4F1A-A46B-8B4C9013AEE3}" destId="{6DF347B9-05AB-4459-BD13-CF949C3C8A14}" srcOrd="1" destOrd="0" parTransId="{A2D7F9F6-705D-4254-9817-74C705D35DD7}" sibTransId="{BC93E36D-F700-4375-9905-72193D372128}"/>
    <dgm:cxn modelId="{C8CD8B09-FA00-48C6-943D-12B6E3DD9BB1}" type="presOf" srcId="{2C36DAD2-F638-4F81-B263-41E6E73EF41E}" destId="{D3AD787B-03EF-4384-96FC-FBC6FA0E19ED}" srcOrd="0" destOrd="0" presId="urn:microsoft.com/office/officeart/2005/8/layout/hProcess10"/>
    <dgm:cxn modelId="{0B26A552-B36A-43ED-AEA3-55572ED24D29}" type="presOf" srcId="{35EAF81B-2ED2-4C1C-B343-ECE42AF0083C}" destId="{67737B99-9A1E-4AC6-AFF4-80103183C597}" srcOrd="0" destOrd="1" presId="urn:microsoft.com/office/officeart/2005/8/layout/hProcess10"/>
    <dgm:cxn modelId="{0BE71676-DC3A-4384-826B-C145FC8E86B6}" type="presOf" srcId="{C62109EB-5C2B-4F1A-A46B-8B4C9013AEE3}" destId="{609F1493-DB22-4932-BEFF-EF79A979E897}" srcOrd="0" destOrd="0" presId="urn:microsoft.com/office/officeart/2005/8/layout/hProcess10"/>
    <dgm:cxn modelId="{E43A49D0-F13C-4977-99AE-3B0D065EC158}" type="presOf" srcId="{75AF9CFA-E5EA-41C7-B733-BCCC515E0C99}" destId="{FA6E42F6-94D9-4B06-B7B6-43BEC90AB36B}" srcOrd="0" destOrd="4" presId="urn:microsoft.com/office/officeart/2005/8/layout/hProcess10"/>
    <dgm:cxn modelId="{5FD8F162-624C-489F-AB4A-4D7FFD9C2B9D}" type="presOf" srcId="{61D4896A-7230-43AA-B591-599A59890DE6}" destId="{FA6E42F6-94D9-4B06-B7B6-43BEC90AB36B}" srcOrd="0" destOrd="6" presId="urn:microsoft.com/office/officeart/2005/8/layout/hProcess10"/>
    <dgm:cxn modelId="{B16B32E5-9AC9-45A0-AEB0-13678D547931}" srcId="{A7094814-6996-43B0-A68D-BA1440C8BDE9}" destId="{7987C506-2CDE-44E4-B4F5-C33C33D5A6D6}" srcOrd="1" destOrd="0" parTransId="{54310600-079D-4722-BB85-54EC4A0229DD}" sibTransId="{F0D7FE95-B402-4BFC-8727-C8B5D71E0262}"/>
    <dgm:cxn modelId="{6B825280-CCDF-47CD-86AE-B98A49CF591A}" type="presOf" srcId="{422AAFC1-2C1F-4577-8AF4-D49F26C425D1}" destId="{AA75F406-2694-4212-8359-D41D0105C16E}" srcOrd="1" destOrd="0" presId="urn:microsoft.com/office/officeart/2005/8/layout/hProcess10"/>
    <dgm:cxn modelId="{2B5006B2-A62B-41DE-AC26-C5A008C44009}" srcId="{6DF347B9-05AB-4459-BD13-CF949C3C8A14}" destId="{2180C18D-FEE9-4539-868A-88016A2CB7E5}" srcOrd="0" destOrd="0" parTransId="{8C64319D-C016-44E0-84E3-A3726875BFE6}" sibTransId="{A4C4296A-BEC1-42CE-A882-17139BD815F4}"/>
    <dgm:cxn modelId="{9B81A37E-8F3B-4660-9BF6-BF3FC22F22CD}" srcId="{C01B2C84-5D6B-46FE-8BB1-4DD34F46CEE8}" destId="{FB735356-064E-43B4-B958-75E5460F32DB}" srcOrd="2" destOrd="0" parTransId="{71EEC0CD-3796-444D-BE05-915496FD80D8}" sibTransId="{461DE73F-846F-47CA-A3CC-F568BAB0DE5D}"/>
    <dgm:cxn modelId="{B83479EA-C81C-4003-8A40-AFABCF61560A}" srcId="{6AD4D0FC-646C-486F-BF9B-DEBD8AFBEA9E}" destId="{D44685D7-0E29-4A6C-927C-C560C9B26A7B}" srcOrd="1" destOrd="0" parTransId="{FD9129E7-B97C-4782-82B9-93A5B0AE3D34}" sibTransId="{25683F0F-1B39-4DB5-9662-DB61009D1EFC}"/>
    <dgm:cxn modelId="{DF59F676-DDE2-4D0A-9772-4992C72CF3C0}" srcId="{6DF347B9-05AB-4459-BD13-CF949C3C8A14}" destId="{24B5D0CC-0202-4F63-9F53-BB56674CDAF2}" srcOrd="4" destOrd="0" parTransId="{6EE67D20-F6D6-4D29-A8CA-F862546B2313}" sibTransId="{D38ED16B-C1E5-4430-8C95-08DCAD71A571}"/>
    <dgm:cxn modelId="{0FBBFC47-DC73-40BE-AA5B-1E93459C9A40}" type="presOf" srcId="{2C36DAD2-F638-4F81-B263-41E6E73EF41E}" destId="{22E2EF1C-6DCC-42E1-8079-C47D12798B10}" srcOrd="1" destOrd="0" presId="urn:microsoft.com/office/officeart/2005/8/layout/hProcess10"/>
    <dgm:cxn modelId="{A4EC844C-0773-4D13-821E-3DF9E2F1569C}" srcId="{CFD9661E-E466-4D41-A2DA-C7F90CFDAA34}" destId="{CF346AAC-90E6-4778-BF87-9E764E622057}" srcOrd="3" destOrd="0" parTransId="{DB01BF2A-B99E-4E84-B7F8-C01431891A5C}" sibTransId="{FDFAE280-4403-4CEB-AD40-2EA575985CAF}"/>
    <dgm:cxn modelId="{04B6C6C7-0966-4767-BBB7-8EEDAE666C33}" type="presOf" srcId="{24B5D0CC-0202-4F63-9F53-BB56674CDAF2}" destId="{FA6E42F6-94D9-4B06-B7B6-43BEC90AB36B}" srcOrd="0" destOrd="5" presId="urn:microsoft.com/office/officeart/2005/8/layout/hProcess10"/>
    <dgm:cxn modelId="{C14FD4B6-8FA8-4E77-9033-67E718201EED}" type="presOf" srcId="{6AD4D0FC-646C-486F-BF9B-DEBD8AFBEA9E}" destId="{6D1B0868-4582-4E66-A4E4-08E22E62931E}" srcOrd="0" destOrd="0" presId="urn:microsoft.com/office/officeart/2005/8/layout/hProcess10"/>
    <dgm:cxn modelId="{D38DAEE0-49D8-4D15-B943-256160CFD195}" type="presOf" srcId="{CF346AAC-90E6-4778-BF87-9E764E622057}" destId="{908CB92F-5EA8-442B-99F5-E6F693D47519}" srcOrd="0" destOrd="4" presId="urn:microsoft.com/office/officeart/2005/8/layout/hProcess10"/>
    <dgm:cxn modelId="{24938EB7-43F0-492C-B0EE-30B0BABB9F41}" srcId="{A7094814-6996-43B0-A68D-BA1440C8BDE9}" destId="{44647708-D3A2-4C9C-9F9F-05693CE8EBDC}" srcOrd="2" destOrd="0" parTransId="{6AC8DF2A-D799-453B-BC4E-9E606CD8910B}" sibTransId="{570D379C-26EB-41BF-879F-C87D52A72B06}"/>
    <dgm:cxn modelId="{EC8356F1-0B06-4E35-BB34-FE4ACF36C036}" type="presOf" srcId="{1281D599-E36D-49FF-B1DC-BE785EA334F1}" destId="{908CB92F-5EA8-442B-99F5-E6F693D47519}" srcOrd="0" destOrd="2" presId="urn:microsoft.com/office/officeart/2005/8/layout/hProcess10"/>
    <dgm:cxn modelId="{4569DABD-E590-48D6-897B-6A2F24D8BB3F}" type="presOf" srcId="{86EE2E51-D3D6-4BFD-A17A-8E73EC134AA8}" destId="{6D1B0868-4582-4E66-A4E4-08E22E62931E}" srcOrd="0" destOrd="4" presId="urn:microsoft.com/office/officeart/2005/8/layout/hProcess10"/>
    <dgm:cxn modelId="{623E723C-8D97-4070-9353-3F308EB3396D}" type="presOf" srcId="{EA673784-A503-4AA4-B115-DF7F6115348B}" destId="{67737B99-9A1E-4AC6-AFF4-80103183C597}" srcOrd="0" destOrd="2" presId="urn:microsoft.com/office/officeart/2005/8/layout/hProcess10"/>
    <dgm:cxn modelId="{27AD0761-5DE6-4380-A0AE-6FA324BC0165}" srcId="{C62109EB-5C2B-4F1A-A46B-8B4C9013AEE3}" destId="{A7094814-6996-43B0-A68D-BA1440C8BDE9}" srcOrd="2" destOrd="0" parTransId="{14168005-BA5F-4096-AF14-5B97D9F9EEEF}" sibTransId="{2C36DAD2-F638-4F81-B263-41E6E73EF41E}"/>
    <dgm:cxn modelId="{666427D0-80A6-47A6-9A4F-735ACA94F674}" srcId="{CFD9661E-E466-4D41-A2DA-C7F90CFDAA34}" destId="{B48EAD2E-4793-468B-8161-4C1247D8C357}" srcOrd="2" destOrd="0" parTransId="{25D8EF5C-8EF7-4CE2-BBC0-088CF92287DF}" sibTransId="{9E5F2613-F01F-40A9-B96A-0DCB9A2FABD1}"/>
    <dgm:cxn modelId="{E9FA5C93-5C62-44D4-8804-5084E9861488}" type="presOf" srcId="{8564AA7F-0AED-41E0-A7A9-4213308ABD71}" destId="{6D1B0868-4582-4E66-A4E4-08E22E62931E}" srcOrd="0" destOrd="3" presId="urn:microsoft.com/office/officeart/2005/8/layout/hProcess10"/>
    <dgm:cxn modelId="{DC9C1951-E90D-4428-9EFE-536AF887C29B}" type="presOf" srcId="{C01B2C84-5D6B-46FE-8BB1-4DD34F46CEE8}" destId="{67737B99-9A1E-4AC6-AFF4-80103183C597}" srcOrd="0" destOrd="0" presId="urn:microsoft.com/office/officeart/2005/8/layout/hProcess10"/>
    <dgm:cxn modelId="{FCF8E200-5FEA-42CD-8C47-FCA050C33230}" type="presOf" srcId="{60464913-F8CF-4911-90B2-4E536B8B4C1B}" destId="{6D1B0868-4582-4E66-A4E4-08E22E62931E}" srcOrd="0" destOrd="5" presId="urn:microsoft.com/office/officeart/2005/8/layout/hProcess10"/>
    <dgm:cxn modelId="{A632DE14-87FB-44C0-AFCB-10CE798FE4E6}" type="presOf" srcId="{AACE8F74-A6C5-43F0-867A-D1B44CE008A8}" destId="{FA6E42F6-94D9-4B06-B7B6-43BEC90AB36B}" srcOrd="0" destOrd="2" presId="urn:microsoft.com/office/officeart/2005/8/layout/hProcess10"/>
    <dgm:cxn modelId="{377439A4-C742-427E-BEB6-CEC89F8CDF9F}" srcId="{C01B2C84-5D6B-46FE-8BB1-4DD34F46CEE8}" destId="{EA673784-A503-4AA4-B115-DF7F6115348B}" srcOrd="1" destOrd="0" parTransId="{A43746BA-8401-4852-902B-58AC39E85A67}" sibTransId="{E39C8BB6-C54C-42E4-B1FD-8BA377305080}"/>
    <dgm:cxn modelId="{B880DE61-2403-47AD-A1D5-F61795E324D7}" srcId="{A7094814-6996-43B0-A68D-BA1440C8BDE9}" destId="{F9A92B5C-CF19-4DF1-8A64-9CA08F2CA889}" srcOrd="0" destOrd="0" parTransId="{87B49145-E476-4CCB-888E-F4FB9E2A0F14}" sibTransId="{1181FC52-B3CF-4775-B68C-4C01AC4834C0}"/>
    <dgm:cxn modelId="{E703B9CE-30B0-4F08-885E-369F70DA527A}" type="presOf" srcId="{44647708-D3A2-4C9C-9F9F-05693CE8EBDC}" destId="{975CF257-F5A2-4F77-AE0D-B4A9E4CF1874}" srcOrd="0" destOrd="3" presId="urn:microsoft.com/office/officeart/2005/8/layout/hProcess10"/>
    <dgm:cxn modelId="{438ECB2F-3FB8-4597-827A-1543F953AEDC}" type="presParOf" srcId="{609F1493-DB22-4932-BEFF-EF79A979E897}" destId="{61C959EE-52C2-4E53-8E34-9880D7BE1143}" srcOrd="0" destOrd="0" presId="urn:microsoft.com/office/officeart/2005/8/layout/hProcess10"/>
    <dgm:cxn modelId="{97AA72B6-54BB-4BBC-BBD8-83F38DD94102}" type="presParOf" srcId="{61C959EE-52C2-4E53-8E34-9880D7BE1143}" destId="{BB29AAD2-8325-493E-98FF-E32B9B8001FE}" srcOrd="0" destOrd="0" presId="urn:microsoft.com/office/officeart/2005/8/layout/hProcess10"/>
    <dgm:cxn modelId="{67079BDA-8A42-4159-9E16-E581B134F9B6}" type="presParOf" srcId="{61C959EE-52C2-4E53-8E34-9880D7BE1143}" destId="{908CB92F-5EA8-442B-99F5-E6F693D47519}" srcOrd="1" destOrd="0" presId="urn:microsoft.com/office/officeart/2005/8/layout/hProcess10"/>
    <dgm:cxn modelId="{E3CF53B1-DE4B-4C17-AE40-291F570191E4}" type="presParOf" srcId="{609F1493-DB22-4932-BEFF-EF79A979E897}" destId="{BBFB2A25-0F4B-4BFE-B814-AB7316EAC8B7}" srcOrd="1" destOrd="0" presId="urn:microsoft.com/office/officeart/2005/8/layout/hProcess10"/>
    <dgm:cxn modelId="{868D2C7F-F2B5-4B16-B3BD-E4E328B0F484}" type="presParOf" srcId="{BBFB2A25-0F4B-4BFE-B814-AB7316EAC8B7}" destId="{E731F7FA-CB05-4657-8649-0B0F6F1AE1B0}" srcOrd="0" destOrd="0" presId="urn:microsoft.com/office/officeart/2005/8/layout/hProcess10"/>
    <dgm:cxn modelId="{D6228405-CAEF-4FB4-9F8E-88530BF73F79}" type="presParOf" srcId="{609F1493-DB22-4932-BEFF-EF79A979E897}" destId="{2FA8CF50-F6ED-4F41-935F-8F5A0970CC49}" srcOrd="2" destOrd="0" presId="urn:microsoft.com/office/officeart/2005/8/layout/hProcess10"/>
    <dgm:cxn modelId="{E84D20E3-F568-4681-A7FF-64162EFA19F0}" type="presParOf" srcId="{2FA8CF50-F6ED-4F41-935F-8F5A0970CC49}" destId="{CC3C3F98-2E6A-4969-A79D-F74B7252E040}" srcOrd="0" destOrd="0" presId="urn:microsoft.com/office/officeart/2005/8/layout/hProcess10"/>
    <dgm:cxn modelId="{57E70D6E-A609-4D75-87B6-8BD704A32DBB}" type="presParOf" srcId="{2FA8CF50-F6ED-4F41-935F-8F5A0970CC49}" destId="{FA6E42F6-94D9-4B06-B7B6-43BEC90AB36B}" srcOrd="1" destOrd="0" presId="urn:microsoft.com/office/officeart/2005/8/layout/hProcess10"/>
    <dgm:cxn modelId="{5687F54C-5CBD-4721-A17C-1F242E995534}" type="presParOf" srcId="{609F1493-DB22-4932-BEFF-EF79A979E897}" destId="{E8FD12FB-2AD3-4C77-B301-F385A7060FE1}" srcOrd="3" destOrd="0" presId="urn:microsoft.com/office/officeart/2005/8/layout/hProcess10"/>
    <dgm:cxn modelId="{3CCAF487-A953-4B17-89F3-744125BF5173}" type="presParOf" srcId="{E8FD12FB-2AD3-4C77-B301-F385A7060FE1}" destId="{538C8548-D911-4CCC-8972-2C2ACD0101D4}" srcOrd="0" destOrd="0" presId="urn:microsoft.com/office/officeart/2005/8/layout/hProcess10"/>
    <dgm:cxn modelId="{ADF1F692-EE6B-4C92-8219-26A1977E6547}" type="presParOf" srcId="{609F1493-DB22-4932-BEFF-EF79A979E897}" destId="{4FEC386B-3FB5-4B60-92EC-E3C58D006AF3}" srcOrd="4" destOrd="0" presId="urn:microsoft.com/office/officeart/2005/8/layout/hProcess10"/>
    <dgm:cxn modelId="{4D5AD4A6-027A-4FD2-BC8A-F63E98AD04FE}" type="presParOf" srcId="{4FEC386B-3FB5-4B60-92EC-E3C58D006AF3}" destId="{259946B3-D25B-4A3C-9607-6E534306D61E}" srcOrd="0" destOrd="0" presId="urn:microsoft.com/office/officeart/2005/8/layout/hProcess10"/>
    <dgm:cxn modelId="{37983128-28C2-4E9F-8532-AF346E455736}" type="presParOf" srcId="{4FEC386B-3FB5-4B60-92EC-E3C58D006AF3}" destId="{975CF257-F5A2-4F77-AE0D-B4A9E4CF1874}" srcOrd="1" destOrd="0" presId="urn:microsoft.com/office/officeart/2005/8/layout/hProcess10"/>
    <dgm:cxn modelId="{F252BA44-83CE-4975-8C72-391D1FD93687}" type="presParOf" srcId="{609F1493-DB22-4932-BEFF-EF79A979E897}" destId="{D3AD787B-03EF-4384-96FC-FBC6FA0E19ED}" srcOrd="5" destOrd="0" presId="urn:microsoft.com/office/officeart/2005/8/layout/hProcess10"/>
    <dgm:cxn modelId="{2B3683E9-C171-4B68-B5B9-DC9298CB3868}" type="presParOf" srcId="{D3AD787B-03EF-4384-96FC-FBC6FA0E19ED}" destId="{22E2EF1C-6DCC-42E1-8079-C47D12798B10}" srcOrd="0" destOrd="0" presId="urn:microsoft.com/office/officeart/2005/8/layout/hProcess10"/>
    <dgm:cxn modelId="{D3E188C2-9663-4BE9-B368-0874708C388E}" type="presParOf" srcId="{609F1493-DB22-4932-BEFF-EF79A979E897}" destId="{5D9971B6-BF10-4E53-A116-9974856BC5DF}" srcOrd="6" destOrd="0" presId="urn:microsoft.com/office/officeart/2005/8/layout/hProcess10"/>
    <dgm:cxn modelId="{01C86575-8B02-411C-9C18-704115E712C8}" type="presParOf" srcId="{5D9971B6-BF10-4E53-A116-9974856BC5DF}" destId="{99C03321-AD35-4BBC-BC02-B81DD25EF5FE}" srcOrd="0" destOrd="0" presId="urn:microsoft.com/office/officeart/2005/8/layout/hProcess10"/>
    <dgm:cxn modelId="{11086628-B2A3-4264-9492-AD92EDCE3FF1}" type="presParOf" srcId="{5D9971B6-BF10-4E53-A116-9974856BC5DF}" destId="{6D1B0868-4582-4E66-A4E4-08E22E62931E}" srcOrd="1" destOrd="0" presId="urn:microsoft.com/office/officeart/2005/8/layout/hProcess10"/>
    <dgm:cxn modelId="{0FDB0764-8CD1-4A1C-AC65-895461665C17}" type="presParOf" srcId="{609F1493-DB22-4932-BEFF-EF79A979E897}" destId="{B1B3E56E-367D-46AF-96D3-C70FE7C693D5}" srcOrd="7" destOrd="0" presId="urn:microsoft.com/office/officeart/2005/8/layout/hProcess10"/>
    <dgm:cxn modelId="{C19A5FAC-DC75-4511-A724-1DB640B3C02D}" type="presParOf" srcId="{B1B3E56E-367D-46AF-96D3-C70FE7C693D5}" destId="{AA75F406-2694-4212-8359-D41D0105C16E}" srcOrd="0" destOrd="0" presId="urn:microsoft.com/office/officeart/2005/8/layout/hProcess10"/>
    <dgm:cxn modelId="{7C85C73A-68C8-453F-A883-8CDBFEE79D13}" type="presParOf" srcId="{609F1493-DB22-4932-BEFF-EF79A979E897}" destId="{C0D397DC-19A0-4918-BA22-5E342E87F459}" srcOrd="8" destOrd="0" presId="urn:microsoft.com/office/officeart/2005/8/layout/hProcess10"/>
    <dgm:cxn modelId="{4693723B-08D0-4845-BAEE-310240C947DC}" type="presParOf" srcId="{C0D397DC-19A0-4918-BA22-5E342E87F459}" destId="{EBF4C65E-5E49-4394-A97A-341AC7DFD438}" srcOrd="0" destOrd="0" presId="urn:microsoft.com/office/officeart/2005/8/layout/hProcess10"/>
    <dgm:cxn modelId="{6AA12EF5-2FEC-4765-ACB4-1980BBE68992}" type="presParOf" srcId="{C0D397DC-19A0-4918-BA22-5E342E87F459}" destId="{67737B99-9A1E-4AC6-AFF4-80103183C597}" srcOrd="1" destOrd="0" presId="urn:microsoft.com/office/officeart/2005/8/layout/hProcess10"/>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B29AAD2-8325-493E-98FF-E32B9B8001FE}">
      <dsp:nvSpPr>
        <dsp:cNvPr id="0" name=""/>
        <dsp:cNvSpPr/>
      </dsp:nvSpPr>
      <dsp:spPr>
        <a:xfrm>
          <a:off x="6837" y="396153"/>
          <a:ext cx="1598491" cy="1598491"/>
        </a:xfrm>
        <a:prstGeom prst="roundRect">
          <a:avLst>
            <a:gd name="adj" fmla="val 10000"/>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08CB92F-5EA8-442B-99F5-E6F693D47519}">
      <dsp:nvSpPr>
        <dsp:cNvPr id="0" name=""/>
        <dsp:cNvSpPr/>
      </dsp:nvSpPr>
      <dsp:spPr>
        <a:xfrm>
          <a:off x="217615"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es-ES" sz="1200" b="1" kern="1200" dirty="0"/>
            <a:t>Identificar</a:t>
          </a:r>
        </a:p>
        <a:p>
          <a:pPr marL="57150" lvl="1" indent="-57150" algn="l" defTabSz="488950">
            <a:lnSpc>
              <a:spcPct val="90000"/>
            </a:lnSpc>
            <a:spcBef>
              <a:spcPct val="0"/>
            </a:spcBef>
            <a:spcAft>
              <a:spcPct val="15000"/>
            </a:spcAft>
            <a:buChar char="••"/>
          </a:pPr>
          <a:r>
            <a:rPr lang="es-ES" sz="1100" kern="1200" dirty="0"/>
            <a:t>Gestión de activos</a:t>
          </a:r>
        </a:p>
        <a:p>
          <a:pPr marL="57150" lvl="1" indent="-57150" algn="l" defTabSz="488950">
            <a:lnSpc>
              <a:spcPct val="90000"/>
            </a:lnSpc>
            <a:spcBef>
              <a:spcPct val="0"/>
            </a:spcBef>
            <a:spcAft>
              <a:spcPct val="15000"/>
            </a:spcAft>
            <a:buChar char="••"/>
          </a:pPr>
          <a:r>
            <a:rPr lang="es-ES" sz="1100" kern="1200" dirty="0"/>
            <a:t>Ambiente de negocios</a:t>
          </a:r>
        </a:p>
        <a:p>
          <a:pPr marL="57150" lvl="1" indent="-57150" algn="l" defTabSz="488950">
            <a:lnSpc>
              <a:spcPct val="90000"/>
            </a:lnSpc>
            <a:spcBef>
              <a:spcPct val="0"/>
            </a:spcBef>
            <a:spcAft>
              <a:spcPct val="15000"/>
            </a:spcAft>
            <a:buChar char="••"/>
          </a:pPr>
          <a:r>
            <a:rPr lang="es-ES" sz="1100" kern="1200" dirty="0"/>
            <a:t>Evaluación de riesgos</a:t>
          </a:r>
        </a:p>
        <a:p>
          <a:pPr marL="57150" lvl="1" indent="-57150" algn="l" defTabSz="488950">
            <a:lnSpc>
              <a:spcPct val="90000"/>
            </a:lnSpc>
            <a:spcBef>
              <a:spcPct val="0"/>
            </a:spcBef>
            <a:spcAft>
              <a:spcPct val="15000"/>
            </a:spcAft>
            <a:buChar char="••"/>
          </a:pPr>
          <a:r>
            <a:rPr lang="es-ES" sz="1100" kern="1200" dirty="0"/>
            <a:t>Estrategia de gestión de riesgos</a:t>
          </a:r>
        </a:p>
      </dsp:txBody>
      <dsp:txXfrm>
        <a:off x="264433" y="1798219"/>
        <a:ext cx="1504855" cy="1504855"/>
      </dsp:txXfrm>
    </dsp:sp>
    <dsp:sp modelId="{BBFB2A25-0F4B-4BFE-B814-AB7316EAC8B7}">
      <dsp:nvSpPr>
        <dsp:cNvPr id="0" name=""/>
        <dsp:cNvSpPr/>
      </dsp:nvSpPr>
      <dsp:spPr>
        <a:xfrm>
          <a:off x="1913233" y="1003351"/>
          <a:ext cx="307904" cy="384095"/>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1913233" y="1080170"/>
        <a:ext cx="215533" cy="230457"/>
      </dsp:txXfrm>
    </dsp:sp>
    <dsp:sp modelId="{CC3C3F98-2E6A-4969-A79D-F74B7252E040}">
      <dsp:nvSpPr>
        <dsp:cNvPr id="0" name=""/>
        <dsp:cNvSpPr/>
      </dsp:nvSpPr>
      <dsp:spPr>
        <a:xfrm>
          <a:off x="2485056" y="396153"/>
          <a:ext cx="1598491" cy="1598491"/>
        </a:xfrm>
        <a:prstGeom prst="roundRect">
          <a:avLst>
            <a:gd name="adj" fmla="val 10000"/>
          </a:avLst>
        </a:prstGeom>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FA6E42F6-94D9-4B06-B7B6-43BEC90AB36B}">
      <dsp:nvSpPr>
        <dsp:cNvPr id="0" name=""/>
        <dsp:cNvSpPr/>
      </dsp:nvSpPr>
      <dsp:spPr>
        <a:xfrm>
          <a:off x="2695834"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es-ES" sz="1200" b="1" kern="1200" dirty="0"/>
            <a:t>Proteger</a:t>
          </a:r>
        </a:p>
        <a:p>
          <a:pPr marL="57150" lvl="1" indent="-57150" algn="l" defTabSz="488950">
            <a:lnSpc>
              <a:spcPct val="90000"/>
            </a:lnSpc>
            <a:spcBef>
              <a:spcPct val="0"/>
            </a:spcBef>
            <a:spcAft>
              <a:spcPct val="15000"/>
            </a:spcAft>
            <a:buChar char="••"/>
          </a:pPr>
          <a:r>
            <a:rPr lang="es-ES" sz="1100" kern="1200" dirty="0"/>
            <a:t>Control de acceso</a:t>
          </a:r>
        </a:p>
        <a:p>
          <a:pPr marL="57150" lvl="1" indent="-57150" algn="l" defTabSz="488950">
            <a:lnSpc>
              <a:spcPct val="90000"/>
            </a:lnSpc>
            <a:spcBef>
              <a:spcPct val="0"/>
            </a:spcBef>
            <a:spcAft>
              <a:spcPct val="15000"/>
            </a:spcAft>
            <a:buChar char="••"/>
          </a:pPr>
          <a:r>
            <a:rPr lang="es-ES" sz="1100" kern="1200" dirty="0"/>
            <a:t>Capacitación y sensibilización</a:t>
          </a:r>
        </a:p>
        <a:p>
          <a:pPr marL="57150" lvl="1" indent="-57150" algn="l" defTabSz="488950">
            <a:lnSpc>
              <a:spcPct val="90000"/>
            </a:lnSpc>
            <a:spcBef>
              <a:spcPct val="0"/>
            </a:spcBef>
            <a:spcAft>
              <a:spcPct val="15000"/>
            </a:spcAft>
            <a:buChar char="••"/>
          </a:pPr>
          <a:r>
            <a:rPr lang="es-ES" sz="1100" kern="1200" dirty="0"/>
            <a:t>Seguridad datos</a:t>
          </a:r>
        </a:p>
        <a:p>
          <a:pPr marL="57150" lvl="1" indent="-57150" algn="l" defTabSz="488950">
            <a:lnSpc>
              <a:spcPct val="90000"/>
            </a:lnSpc>
            <a:spcBef>
              <a:spcPct val="0"/>
            </a:spcBef>
            <a:spcAft>
              <a:spcPct val="15000"/>
            </a:spcAft>
            <a:buChar char="••"/>
          </a:pPr>
          <a:r>
            <a:rPr lang="es-ES" sz="1100" kern="1200" dirty="0"/>
            <a:t>Protección información y procedimientos</a:t>
          </a:r>
        </a:p>
        <a:p>
          <a:pPr marL="57150" lvl="1" indent="-57150" algn="l" defTabSz="488950">
            <a:lnSpc>
              <a:spcPct val="90000"/>
            </a:lnSpc>
            <a:spcBef>
              <a:spcPct val="0"/>
            </a:spcBef>
            <a:spcAft>
              <a:spcPct val="15000"/>
            </a:spcAft>
            <a:buChar char="••"/>
          </a:pPr>
          <a:r>
            <a:rPr lang="es-ES" sz="1100" kern="1200" dirty="0"/>
            <a:t>Mantenimiento</a:t>
          </a:r>
        </a:p>
        <a:p>
          <a:pPr marL="57150" lvl="1" indent="-57150" algn="l" defTabSz="488950">
            <a:lnSpc>
              <a:spcPct val="90000"/>
            </a:lnSpc>
            <a:spcBef>
              <a:spcPct val="0"/>
            </a:spcBef>
            <a:spcAft>
              <a:spcPct val="15000"/>
            </a:spcAft>
            <a:buChar char="••"/>
          </a:pPr>
          <a:r>
            <a:rPr lang="es-ES" sz="1100" kern="1200" dirty="0"/>
            <a:t>Tecnología de protección</a:t>
          </a:r>
        </a:p>
      </dsp:txBody>
      <dsp:txXfrm>
        <a:off x="2742652" y="1798219"/>
        <a:ext cx="1504855" cy="1504855"/>
      </dsp:txXfrm>
    </dsp:sp>
    <dsp:sp modelId="{E8FD12FB-2AD3-4C77-B301-F385A7060FE1}">
      <dsp:nvSpPr>
        <dsp:cNvPr id="0" name=""/>
        <dsp:cNvSpPr/>
      </dsp:nvSpPr>
      <dsp:spPr>
        <a:xfrm>
          <a:off x="4391452" y="1003351"/>
          <a:ext cx="307904" cy="384095"/>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4391452" y="1080170"/>
        <a:ext cx="215533" cy="230457"/>
      </dsp:txXfrm>
    </dsp:sp>
    <dsp:sp modelId="{259946B3-D25B-4A3C-9607-6E534306D61E}">
      <dsp:nvSpPr>
        <dsp:cNvPr id="0" name=""/>
        <dsp:cNvSpPr/>
      </dsp:nvSpPr>
      <dsp:spPr>
        <a:xfrm>
          <a:off x="4963275" y="396153"/>
          <a:ext cx="1598491" cy="1598491"/>
        </a:xfrm>
        <a:prstGeom prst="roundRect">
          <a:avLst>
            <a:gd name="adj" fmla="val 10000"/>
          </a:avLst>
        </a:prstGeom>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75CF257-F5A2-4F77-AE0D-B4A9E4CF1874}">
      <dsp:nvSpPr>
        <dsp:cNvPr id="0" name=""/>
        <dsp:cNvSpPr/>
      </dsp:nvSpPr>
      <dsp:spPr>
        <a:xfrm>
          <a:off x="5174053"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Detectar</a:t>
          </a:r>
        </a:p>
        <a:p>
          <a:pPr marL="57150" lvl="1" indent="-57150" algn="l" defTabSz="488950">
            <a:lnSpc>
              <a:spcPct val="90000"/>
            </a:lnSpc>
            <a:spcBef>
              <a:spcPct val="0"/>
            </a:spcBef>
            <a:spcAft>
              <a:spcPct val="15000"/>
            </a:spcAft>
            <a:buChar char="••"/>
          </a:pPr>
          <a:r>
            <a:rPr lang="es-ES" sz="1100" kern="1200" dirty="0"/>
            <a:t>Anomalías y eventos</a:t>
          </a:r>
        </a:p>
        <a:p>
          <a:pPr marL="57150" lvl="1" indent="-57150" algn="l" defTabSz="488950">
            <a:lnSpc>
              <a:spcPct val="90000"/>
            </a:lnSpc>
            <a:spcBef>
              <a:spcPct val="0"/>
            </a:spcBef>
            <a:spcAft>
              <a:spcPct val="15000"/>
            </a:spcAft>
            <a:buChar char="••"/>
          </a:pPr>
          <a:r>
            <a:rPr lang="es-ES" sz="1100" kern="1200" dirty="0"/>
            <a:t>Monitoreo continuo de la seguridad</a:t>
          </a:r>
        </a:p>
        <a:p>
          <a:pPr marL="57150" lvl="1" indent="-57150" algn="l" defTabSz="488950">
            <a:lnSpc>
              <a:spcPct val="90000"/>
            </a:lnSpc>
            <a:spcBef>
              <a:spcPct val="0"/>
            </a:spcBef>
            <a:spcAft>
              <a:spcPct val="15000"/>
            </a:spcAft>
            <a:buChar char="••"/>
          </a:pPr>
          <a:r>
            <a:rPr lang="es-ES" sz="1100" kern="1200" dirty="0"/>
            <a:t>Proceso de detección</a:t>
          </a:r>
          <a:r>
            <a:rPr lang="es-ES" sz="1000" kern="1200" dirty="0"/>
            <a:t>	</a:t>
          </a:r>
        </a:p>
      </dsp:txBody>
      <dsp:txXfrm>
        <a:off x="5220871" y="1798219"/>
        <a:ext cx="1504855" cy="1504855"/>
      </dsp:txXfrm>
    </dsp:sp>
    <dsp:sp modelId="{D3AD787B-03EF-4384-96FC-FBC6FA0E19ED}">
      <dsp:nvSpPr>
        <dsp:cNvPr id="0" name=""/>
        <dsp:cNvSpPr/>
      </dsp:nvSpPr>
      <dsp:spPr>
        <a:xfrm>
          <a:off x="6869671" y="1003351"/>
          <a:ext cx="307904" cy="384095"/>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6869671" y="1080170"/>
        <a:ext cx="215533" cy="230457"/>
      </dsp:txXfrm>
    </dsp:sp>
    <dsp:sp modelId="{99C03321-AD35-4BBC-BC02-B81DD25EF5FE}">
      <dsp:nvSpPr>
        <dsp:cNvPr id="0" name=""/>
        <dsp:cNvSpPr/>
      </dsp:nvSpPr>
      <dsp:spPr>
        <a:xfrm>
          <a:off x="7441494" y="396153"/>
          <a:ext cx="1598491" cy="1598491"/>
        </a:xfrm>
        <a:prstGeom prst="roundRect">
          <a:avLst>
            <a:gd name="adj" fmla="val 10000"/>
          </a:avLst>
        </a:prstGeom>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D1B0868-4582-4E66-A4E4-08E22E62931E}">
      <dsp:nvSpPr>
        <dsp:cNvPr id="0" name=""/>
        <dsp:cNvSpPr/>
      </dsp:nvSpPr>
      <dsp:spPr>
        <a:xfrm>
          <a:off x="7652288"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Responder</a:t>
          </a:r>
        </a:p>
        <a:p>
          <a:pPr marL="57150" lvl="1" indent="-57150" algn="l" defTabSz="488950">
            <a:lnSpc>
              <a:spcPct val="90000"/>
            </a:lnSpc>
            <a:spcBef>
              <a:spcPct val="0"/>
            </a:spcBef>
            <a:spcAft>
              <a:spcPct val="15000"/>
            </a:spcAft>
            <a:buChar char="••"/>
          </a:pPr>
          <a:r>
            <a:rPr lang="es-ES" sz="1100" kern="1200" dirty="0"/>
            <a:t>Planes de respuesta</a:t>
          </a:r>
        </a:p>
        <a:p>
          <a:pPr marL="57150" lvl="1" indent="-57150" algn="l" defTabSz="488950">
            <a:lnSpc>
              <a:spcPct val="90000"/>
            </a:lnSpc>
            <a:spcBef>
              <a:spcPct val="0"/>
            </a:spcBef>
            <a:spcAft>
              <a:spcPct val="15000"/>
            </a:spcAft>
            <a:buChar char="••"/>
          </a:pPr>
          <a:r>
            <a:rPr lang="es-ES" sz="1100" kern="1200" dirty="0"/>
            <a:t>Comunicaciones</a:t>
          </a:r>
        </a:p>
        <a:p>
          <a:pPr marL="57150" lvl="1" indent="-57150" algn="l" defTabSz="488950">
            <a:lnSpc>
              <a:spcPct val="90000"/>
            </a:lnSpc>
            <a:spcBef>
              <a:spcPct val="0"/>
            </a:spcBef>
            <a:spcAft>
              <a:spcPct val="15000"/>
            </a:spcAft>
            <a:buChar char="••"/>
          </a:pPr>
          <a:r>
            <a:rPr lang="es-ES" sz="1100" kern="1200" dirty="0"/>
            <a:t>Análisis</a:t>
          </a:r>
        </a:p>
        <a:p>
          <a:pPr marL="57150" lvl="1" indent="-57150" algn="l" defTabSz="488950">
            <a:lnSpc>
              <a:spcPct val="90000"/>
            </a:lnSpc>
            <a:spcBef>
              <a:spcPct val="0"/>
            </a:spcBef>
            <a:spcAft>
              <a:spcPct val="15000"/>
            </a:spcAft>
            <a:buChar char="••"/>
          </a:pPr>
          <a:r>
            <a:rPr lang="es-ES" sz="1100" kern="1200" dirty="0"/>
            <a:t>Mitigación</a:t>
          </a:r>
        </a:p>
        <a:p>
          <a:pPr marL="57150" lvl="1" indent="-57150" algn="l" defTabSz="488950">
            <a:lnSpc>
              <a:spcPct val="90000"/>
            </a:lnSpc>
            <a:spcBef>
              <a:spcPct val="0"/>
            </a:spcBef>
            <a:spcAft>
              <a:spcPct val="15000"/>
            </a:spcAft>
            <a:buChar char="••"/>
          </a:pPr>
          <a:r>
            <a:rPr lang="es-ES" sz="1100" kern="1200" dirty="0"/>
            <a:t>Mejoras</a:t>
          </a:r>
        </a:p>
      </dsp:txBody>
      <dsp:txXfrm>
        <a:off x="7699106" y="1798219"/>
        <a:ext cx="1504855" cy="1504855"/>
      </dsp:txXfrm>
    </dsp:sp>
    <dsp:sp modelId="{B1B3E56E-367D-46AF-96D3-C70FE7C693D5}">
      <dsp:nvSpPr>
        <dsp:cNvPr id="0" name=""/>
        <dsp:cNvSpPr/>
      </dsp:nvSpPr>
      <dsp:spPr>
        <a:xfrm>
          <a:off x="9347889" y="1003351"/>
          <a:ext cx="307904" cy="384095"/>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9347889" y="1080170"/>
        <a:ext cx="215533" cy="230457"/>
      </dsp:txXfrm>
    </dsp:sp>
    <dsp:sp modelId="{EBF4C65E-5E49-4394-A97A-341AC7DFD438}">
      <dsp:nvSpPr>
        <dsp:cNvPr id="0" name=""/>
        <dsp:cNvSpPr/>
      </dsp:nvSpPr>
      <dsp:spPr>
        <a:xfrm>
          <a:off x="9919712" y="396153"/>
          <a:ext cx="1598491" cy="1598491"/>
        </a:xfrm>
        <a:prstGeom prst="roundRect">
          <a:avLst>
            <a:gd name="adj" fmla="val 10000"/>
          </a:avLst>
        </a:prstGeom>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7737B99-9A1E-4AC6-AFF4-80103183C597}">
      <dsp:nvSpPr>
        <dsp:cNvPr id="0" name=""/>
        <dsp:cNvSpPr/>
      </dsp:nvSpPr>
      <dsp:spPr>
        <a:xfrm>
          <a:off x="10130507"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Recuperarse</a:t>
          </a:r>
        </a:p>
        <a:p>
          <a:pPr marL="57150" lvl="1" indent="-57150" algn="l" defTabSz="488950">
            <a:lnSpc>
              <a:spcPct val="90000"/>
            </a:lnSpc>
            <a:spcBef>
              <a:spcPct val="0"/>
            </a:spcBef>
            <a:spcAft>
              <a:spcPct val="15000"/>
            </a:spcAft>
            <a:buChar char="••"/>
          </a:pPr>
          <a:r>
            <a:rPr lang="es-ES" sz="1100" kern="1200" dirty="0"/>
            <a:t>Planes de recuperación</a:t>
          </a:r>
        </a:p>
        <a:p>
          <a:pPr marL="57150" lvl="1" indent="-57150" algn="l" defTabSz="488950">
            <a:lnSpc>
              <a:spcPct val="90000"/>
            </a:lnSpc>
            <a:spcBef>
              <a:spcPct val="0"/>
            </a:spcBef>
            <a:spcAft>
              <a:spcPct val="15000"/>
            </a:spcAft>
            <a:buChar char="••"/>
          </a:pPr>
          <a:r>
            <a:rPr lang="es-ES" sz="1100" kern="1200" dirty="0"/>
            <a:t>Mejoras </a:t>
          </a:r>
        </a:p>
        <a:p>
          <a:pPr marL="57150" lvl="1" indent="-57150" algn="l" defTabSz="488950">
            <a:lnSpc>
              <a:spcPct val="90000"/>
            </a:lnSpc>
            <a:spcBef>
              <a:spcPct val="0"/>
            </a:spcBef>
            <a:spcAft>
              <a:spcPct val="15000"/>
            </a:spcAft>
            <a:buChar char="••"/>
          </a:pPr>
          <a:r>
            <a:rPr lang="es-ES" sz="1100" kern="1200" dirty="0"/>
            <a:t>Comunicaciones</a:t>
          </a:r>
        </a:p>
      </dsp:txBody>
      <dsp:txXfrm>
        <a:off x="10177325" y="1798219"/>
        <a:ext cx="1504855" cy="1504855"/>
      </dsp:txXfrm>
    </dsp:sp>
  </dsp:spTree>
</dsp:drawing>
</file>

<file path=xl/diagrams/layout1.xml><?xml version="1.0" encoding="utf-8"?>
<dgm:layoutDef xmlns:dgm="http://schemas.openxmlformats.org/drawingml/2006/diagram" xmlns:a="http://schemas.openxmlformats.org/drawingml/2006/main" uniqueId="urn:microsoft.com/office/officeart/2005/8/layout/hProcess10">
  <dgm:title val=""/>
  <dgm:desc val=""/>
  <dgm:catLst>
    <dgm:cat type="process" pri="3000"/>
    <dgm:cat type="picture" pri="30000"/>
    <dgm:cat type="pictureconvert" pri="3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op="equ" fact="0.3333"/>
      <dgm:constr type="primFontSz" for="des" forName="txNode" op="equ" val="65"/>
      <dgm:constr type="primFontSz" for="des" forName="connTx" op="equ" val="55"/>
      <dgm:constr type="primFontSz" for="des" forName="connTx" refType="primFontSz" refFor="des" refForName="txNode" op="lte" fact="0.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imagSh"/>
              <dgm:constr type="w" for="ch" forName="imagSh" refType="w" fact="0.86"/>
              <dgm:constr type="t" for="ch" forName="imagSh"/>
              <dgm:constr type="h" for="ch" forName="imagSh" refType="w" refFor="ch" refForName="imagSh"/>
              <dgm:constr type="l" for="ch" forName="txNode" refType="w" fact="0.14"/>
              <dgm:constr type="w" for="ch" forName="txNode" refType="w" refFor="ch" refForName="imagSh"/>
              <dgm:constr type="t" for="ch" forName="txNode" refType="h" refFor="ch" refForName="imagSh" fact="0.6"/>
              <dgm:constr type="h" for="ch" forName="txNode" refType="h" refFor="ch" refForName="imagSh"/>
            </dgm:constrLst>
          </dgm:if>
          <dgm:else name="Name7">
            <dgm:constrLst>
              <dgm:constr type="l" for="ch" forName="imagSh" refType="w" fact="0.14"/>
              <dgm:constr type="w" for="ch" forName="imagSh" refType="w" fact="0.86"/>
              <dgm:constr type="t" for="ch" forName="imagSh"/>
              <dgm:constr type="h" for="ch" forName="imagSh" refType="w" refFor="ch" refForName="imagSh"/>
              <dgm:constr type="l" for="ch" forName="txNode"/>
              <dgm:constr type="w" for="ch" forName="txNode" refType="w" refFor="ch" refForName="imagSh"/>
              <dgm:constr type="t" for="ch" forName="txNode" refType="h" refFor="ch" refForName="imagSh" fact="0.6"/>
              <dgm:constr type="h" for="ch" forName="txNode" refType="h" refFor="ch" refForName="imagSh"/>
            </dgm:constrLst>
          </dgm:else>
        </dgm:choose>
        <dgm:ruleLst/>
        <dgm:layoutNode name="imagSh" styleLbl="bgImgPlace1">
          <dgm:alg type="sp"/>
          <dgm:shape xmlns:r="http://schemas.openxmlformats.org/officeDocument/2006/relationships" type="roundRect" r:blip="" blipPhldr="1">
            <dgm:adjLst>
              <dgm:adj idx="1" val="0.1"/>
            </dgm:adjLst>
          </dgm:shape>
          <dgm:presOf/>
          <dgm:constrLst/>
          <dgm:ruleLst/>
        </dgm:layoutNode>
        <dgm:layoutNode name="txNode" styleLbl="node1">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sibTransForEach" axis="followSib" ptType="sibTrans" cnt="1">
        <dgm:layoutNode name="sibTrans">
          <dgm:alg type="conn">
            <dgm:param type="begPts" val="auto"/>
            <dgm:param type="endPts" val="auto"/>
            <dgm:param type="srcNode" val="imagSh"/>
            <dgm:param type="dstNode" val="imagSh"/>
          </dgm:alg>
          <dgm:shape xmlns:r="http://schemas.openxmlformats.org/officeDocument/2006/relationships" type="conn" r:blip="">
            <dgm:adjLst/>
          </dgm:shape>
          <dgm:presOf axis="self"/>
          <dgm:constrLst>
            <dgm:constr type="h" refType="w" fact="0.62"/>
            <dgm:constr type="connDist"/>
            <dgm:constr type="begPad" refType="connDist" fact="0.35"/>
            <dgm:constr type="endPad" refType="connDist" fact="0.3"/>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Colors" Target="../diagrams/colors1.xml"/><Relationship Id="rId11" Type="http://schemas.openxmlformats.org/officeDocument/2006/relationships/image" Target="../media/image8.jpeg"/><Relationship Id="rId5" Type="http://schemas.openxmlformats.org/officeDocument/2006/relationships/diagramQuickStyle" Target="../diagrams/quickStyle1.xml"/><Relationship Id="rId10" Type="http://schemas.openxmlformats.org/officeDocument/2006/relationships/image" Target="../media/image7.png"/><Relationship Id="rId4" Type="http://schemas.openxmlformats.org/officeDocument/2006/relationships/diagramLayout" Target="../diagrams/layout1.xml"/><Relationship Id="rId9" Type="http://schemas.openxmlformats.org/officeDocument/2006/relationships/image" Target="../media/image6.emf"/></Relationships>
</file>

<file path=xl/drawings/_rels/drawing2.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8</xdr:col>
      <xdr:colOff>542924</xdr:colOff>
      <xdr:row>16</xdr:row>
      <xdr:rowOff>9525</xdr:rowOff>
    </xdr:from>
    <xdr:to>
      <xdr:col>14</xdr:col>
      <xdr:colOff>996949</xdr:colOff>
      <xdr:row>32</xdr:row>
      <xdr:rowOff>200024</xdr:rowOff>
    </xdr:to>
    <xdr:graphicFrame macro="">
      <xdr:nvGraphicFramePr>
        <xdr:cNvPr id="2" name="Gráfico 1">
          <a:extLst>
            <a:ext uri="{FF2B5EF4-FFF2-40B4-BE49-F238E27FC236}">
              <a16:creationId xmlns:a16="http://schemas.microsoft.com/office/drawing/2014/main" id="{73B7B759-4F7B-4899-8E76-01B3926E4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619125</xdr:colOff>
      <xdr:row>36</xdr:row>
      <xdr:rowOff>25854</xdr:rowOff>
    </xdr:from>
    <xdr:to>
      <xdr:col>14</xdr:col>
      <xdr:colOff>304800</xdr:colOff>
      <xdr:row>50</xdr:row>
      <xdr:rowOff>38101</xdr:rowOff>
    </xdr:to>
    <xdr:graphicFrame macro="">
      <xdr:nvGraphicFramePr>
        <xdr:cNvPr id="3" name="Gráfico 2">
          <a:extLst>
            <a:ext uri="{FF2B5EF4-FFF2-40B4-BE49-F238E27FC236}">
              <a16:creationId xmlns:a16="http://schemas.microsoft.com/office/drawing/2014/main" id="{2F8A6C7B-34A5-443D-A15F-8E73E7EE5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193411</xdr:colOff>
      <xdr:row>65</xdr:row>
      <xdr:rowOff>256646</xdr:rowOff>
    </xdr:from>
    <xdr:to>
      <xdr:col>13</xdr:col>
      <xdr:colOff>634397</xdr:colOff>
      <xdr:row>89</xdr:row>
      <xdr:rowOff>120389</xdr:rowOff>
    </xdr:to>
    <xdr:graphicFrame macro="">
      <xdr:nvGraphicFramePr>
        <xdr:cNvPr id="5" name="Diagrama 4">
          <a:extLst>
            <a:ext uri="{FF2B5EF4-FFF2-40B4-BE49-F238E27FC236}">
              <a16:creationId xmlns:a16="http://schemas.microsoft.com/office/drawing/2014/main" id="{8E7C1212-D256-4732-911D-D8532E57440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4</xdr:col>
      <xdr:colOff>1116541</xdr:colOff>
      <xdr:row>89</xdr:row>
      <xdr:rowOff>182165</xdr:rowOff>
    </xdr:from>
    <xdr:to>
      <xdr:col>13</xdr:col>
      <xdr:colOff>551656</xdr:colOff>
      <xdr:row>107</xdr:row>
      <xdr:rowOff>174625</xdr:rowOff>
    </xdr:to>
    <xdr:graphicFrame macro="">
      <xdr:nvGraphicFramePr>
        <xdr:cNvPr id="6" name="Gráfico 5">
          <a:extLst>
            <a:ext uri="{FF2B5EF4-FFF2-40B4-BE49-F238E27FC236}">
              <a16:creationId xmlns:a16="http://schemas.microsoft.com/office/drawing/2014/main" id="{183C74EC-5008-4F97-81F3-0522067349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6</xdr:col>
      <xdr:colOff>955</xdr:colOff>
      <xdr:row>53</xdr:row>
      <xdr:rowOff>122396</xdr:rowOff>
    </xdr:from>
    <xdr:to>
      <xdr:col>13</xdr:col>
      <xdr:colOff>191458</xdr:colOff>
      <xdr:row>67</xdr:row>
      <xdr:rowOff>50879</xdr:rowOff>
    </xdr:to>
    <xdr:pic>
      <xdr:nvPicPr>
        <xdr:cNvPr id="8" name="Imagen 7">
          <a:extLst>
            <a:ext uri="{FF2B5EF4-FFF2-40B4-BE49-F238E27FC236}">
              <a16:creationId xmlns:a16="http://schemas.microsoft.com/office/drawing/2014/main" id="{DC75EDD9-BB1F-4FAF-A364-72DB200A58F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630355" y="12108656"/>
          <a:ext cx="6073143" cy="3662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xdr:row>
      <xdr:rowOff>142875</xdr:rowOff>
    </xdr:from>
    <xdr:to>
      <xdr:col>3</xdr:col>
      <xdr:colOff>0</xdr:colOff>
      <xdr:row>7</xdr:row>
      <xdr:rowOff>47625</xdr:rowOff>
    </xdr:to>
    <xdr:pic>
      <xdr:nvPicPr>
        <xdr:cNvPr id="9" name="Imagen 8">
          <a:extLst>
            <a:ext uri="{FF2B5EF4-FFF2-40B4-BE49-F238E27FC236}">
              <a16:creationId xmlns:a16="http://schemas.microsoft.com/office/drawing/2014/main" id="{4D822940-BD82-4C39-B2B6-E7E9310EEBF6}"/>
            </a:ext>
          </a:extLst>
        </xdr:cNvPr>
        <xdr:cNvPicPr>
          <a:picLocks noChangeAspect="1"/>
        </xdr:cNvPicPr>
      </xdr:nvPicPr>
      <xdr:blipFill>
        <a:blip xmlns:r="http://schemas.openxmlformats.org/officeDocument/2006/relationships" r:embed="rId10"/>
        <a:stretch>
          <a:fillRect/>
        </a:stretch>
      </xdr:blipFill>
      <xdr:spPr>
        <a:xfrm>
          <a:off x="781050" y="533400"/>
          <a:ext cx="2581275" cy="857250"/>
        </a:xfrm>
        <a:prstGeom prst="rect">
          <a:avLst/>
        </a:prstGeom>
      </xdr:spPr>
    </xdr:pic>
    <xdr:clientData/>
  </xdr:twoCellAnchor>
  <xdr:twoCellAnchor editAs="oneCell">
    <xdr:from>
      <xdr:col>13</xdr:col>
      <xdr:colOff>333376</xdr:colOff>
      <xdr:row>1</xdr:row>
      <xdr:rowOff>28576</xdr:rowOff>
    </xdr:from>
    <xdr:to>
      <xdr:col>14</xdr:col>
      <xdr:colOff>838200</xdr:colOff>
      <xdr:row>8</xdr:row>
      <xdr:rowOff>173664</xdr:rowOff>
    </xdr:to>
    <xdr:pic>
      <xdr:nvPicPr>
        <xdr:cNvPr id="10" name="Imagen 9" descr="mastic - Intelligent Training">
          <a:extLst>
            <a:ext uri="{FF2B5EF4-FFF2-40B4-BE49-F238E27FC236}">
              <a16:creationId xmlns:a16="http://schemas.microsoft.com/office/drawing/2014/main" id="{C67F38FD-C4FC-400D-BC71-460F9A3EB83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439651" y="228601"/>
          <a:ext cx="1704974" cy="147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11908</xdr:colOff>
      <xdr:row>3</xdr:row>
      <xdr:rowOff>90486</xdr:rowOff>
    </xdr:from>
    <xdr:to>
      <xdr:col>2</xdr:col>
      <xdr:colOff>1056804</xdr:colOff>
      <xdr:row>6</xdr:row>
      <xdr:rowOff>107155</xdr:rowOff>
    </xdr:to>
    <xdr:pic>
      <xdr:nvPicPr>
        <xdr:cNvPr id="4" name="Imagen 3">
          <a:extLst>
            <a:ext uri="{FF2B5EF4-FFF2-40B4-BE49-F238E27FC236}">
              <a16:creationId xmlns:a16="http://schemas.microsoft.com/office/drawing/2014/main" id="{7F20B9F4-E8E5-4FED-8812-DC7074DD5151}"/>
            </a:ext>
          </a:extLst>
        </xdr:cNvPr>
        <xdr:cNvPicPr>
          <a:picLocks noChangeAspect="1"/>
        </xdr:cNvPicPr>
      </xdr:nvPicPr>
      <xdr:blipFill>
        <a:blip xmlns:r="http://schemas.openxmlformats.org/officeDocument/2006/relationships" r:embed="rId1"/>
        <a:stretch>
          <a:fillRect/>
        </a:stretch>
      </xdr:blipFill>
      <xdr:spPr>
        <a:xfrm>
          <a:off x="773908" y="673892"/>
          <a:ext cx="1806896" cy="600076"/>
        </a:xfrm>
        <a:prstGeom prst="rect">
          <a:avLst/>
        </a:prstGeom>
      </xdr:spPr>
    </xdr:pic>
    <xdr:clientData/>
  </xdr:twoCellAnchor>
  <xdr:twoCellAnchor editAs="oneCell">
    <xdr:from>
      <xdr:col>14</xdr:col>
      <xdr:colOff>1097755</xdr:colOff>
      <xdr:row>1</xdr:row>
      <xdr:rowOff>35720</xdr:rowOff>
    </xdr:from>
    <xdr:to>
      <xdr:col>15</xdr:col>
      <xdr:colOff>1064416</xdr:colOff>
      <xdr:row>8</xdr:row>
      <xdr:rowOff>168901</xdr:rowOff>
    </xdr:to>
    <xdr:pic>
      <xdr:nvPicPr>
        <xdr:cNvPr id="5" name="Imagen 4" descr="mastic - Intelligent Training">
          <a:extLst>
            <a:ext uri="{FF2B5EF4-FFF2-40B4-BE49-F238E27FC236}">
              <a16:creationId xmlns:a16="http://schemas.microsoft.com/office/drawing/2014/main" id="{091FF7C1-1DA6-44C2-8C2E-AE3EDBD980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99130" y="238126"/>
          <a:ext cx="1704974" cy="147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3</xdr:row>
      <xdr:rowOff>88009</xdr:rowOff>
    </xdr:from>
    <xdr:to>
      <xdr:col>1</xdr:col>
      <xdr:colOff>1866900</xdr:colOff>
      <xdr:row>6</xdr:row>
      <xdr:rowOff>133349</xdr:rowOff>
    </xdr:to>
    <xdr:pic>
      <xdr:nvPicPr>
        <xdr:cNvPr id="6" name="Imagen 5">
          <a:extLst>
            <a:ext uri="{FF2B5EF4-FFF2-40B4-BE49-F238E27FC236}">
              <a16:creationId xmlns:a16="http://schemas.microsoft.com/office/drawing/2014/main" id="{2DA18A42-D1CD-46F1-9298-10A9409FBF88}"/>
            </a:ext>
          </a:extLst>
        </xdr:cNvPr>
        <xdr:cNvPicPr>
          <a:picLocks noChangeAspect="1"/>
        </xdr:cNvPicPr>
      </xdr:nvPicPr>
      <xdr:blipFill>
        <a:blip xmlns:r="http://schemas.openxmlformats.org/officeDocument/2006/relationships" r:embed="rId1"/>
        <a:stretch>
          <a:fillRect/>
        </a:stretch>
      </xdr:blipFill>
      <xdr:spPr>
        <a:xfrm>
          <a:off x="771525" y="669034"/>
          <a:ext cx="1857375" cy="616840"/>
        </a:xfrm>
        <a:prstGeom prst="rect">
          <a:avLst/>
        </a:prstGeom>
      </xdr:spPr>
    </xdr:pic>
    <xdr:clientData/>
  </xdr:twoCellAnchor>
  <xdr:twoCellAnchor editAs="oneCell">
    <xdr:from>
      <xdr:col>4</xdr:col>
      <xdr:colOff>285751</xdr:colOff>
      <xdr:row>1</xdr:row>
      <xdr:rowOff>19050</xdr:rowOff>
    </xdr:from>
    <xdr:to>
      <xdr:col>6</xdr:col>
      <xdr:colOff>466725</xdr:colOff>
      <xdr:row>8</xdr:row>
      <xdr:rowOff>164138</xdr:rowOff>
    </xdr:to>
    <xdr:pic>
      <xdr:nvPicPr>
        <xdr:cNvPr id="7" name="Imagen 6" descr="mastic - Intelligent Training">
          <a:extLst>
            <a:ext uri="{FF2B5EF4-FFF2-40B4-BE49-F238E27FC236}">
              <a16:creationId xmlns:a16="http://schemas.microsoft.com/office/drawing/2014/main" id="{4FD4FC4E-EBF5-4240-AD4C-2418DE6651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77201" y="219075"/>
          <a:ext cx="1704974" cy="147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13608</xdr:colOff>
      <xdr:row>2</xdr:row>
      <xdr:rowOff>127907</xdr:rowOff>
    </xdr:from>
    <xdr:to>
      <xdr:col>2</xdr:col>
      <xdr:colOff>1932216</xdr:colOff>
      <xdr:row>6</xdr:row>
      <xdr:rowOff>168728</xdr:rowOff>
    </xdr:to>
    <xdr:pic>
      <xdr:nvPicPr>
        <xdr:cNvPr id="4" name="Imagen 3">
          <a:extLst>
            <a:ext uri="{FF2B5EF4-FFF2-40B4-BE49-F238E27FC236}">
              <a16:creationId xmlns:a16="http://schemas.microsoft.com/office/drawing/2014/main" id="{7CB47D10-CDE5-497F-8014-1620E91F6768}"/>
            </a:ext>
          </a:extLst>
        </xdr:cNvPr>
        <xdr:cNvPicPr>
          <a:picLocks noChangeAspect="1"/>
        </xdr:cNvPicPr>
      </xdr:nvPicPr>
      <xdr:blipFill>
        <a:blip xmlns:r="http://schemas.openxmlformats.org/officeDocument/2006/relationships" r:embed="rId1"/>
        <a:stretch>
          <a:fillRect/>
        </a:stretch>
      </xdr:blipFill>
      <xdr:spPr>
        <a:xfrm>
          <a:off x="462644" y="536121"/>
          <a:ext cx="3116036" cy="857250"/>
        </a:xfrm>
        <a:prstGeom prst="rect">
          <a:avLst/>
        </a:prstGeom>
      </xdr:spPr>
    </xdr:pic>
    <xdr:clientData/>
  </xdr:twoCellAnchor>
  <xdr:twoCellAnchor editAs="oneCell">
    <xdr:from>
      <xdr:col>11</xdr:col>
      <xdr:colOff>1507670</xdr:colOff>
      <xdr:row>1</xdr:row>
      <xdr:rowOff>13607</xdr:rowOff>
    </xdr:from>
    <xdr:to>
      <xdr:col>12</xdr:col>
      <xdr:colOff>1187902</xdr:colOff>
      <xdr:row>8</xdr:row>
      <xdr:rowOff>180269</xdr:rowOff>
    </xdr:to>
    <xdr:pic>
      <xdr:nvPicPr>
        <xdr:cNvPr id="5" name="Imagen 4" descr="mastic - Intelligent Training">
          <a:extLst>
            <a:ext uri="{FF2B5EF4-FFF2-40B4-BE49-F238E27FC236}">
              <a16:creationId xmlns:a16="http://schemas.microsoft.com/office/drawing/2014/main" id="{26675DF7-6DA5-4836-A441-829B7260B8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35849" y="217714"/>
          <a:ext cx="1830160" cy="1595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73477</xdr:rowOff>
    </xdr:from>
    <xdr:to>
      <xdr:col>1</xdr:col>
      <xdr:colOff>1434290</xdr:colOff>
      <xdr:row>6</xdr:row>
      <xdr:rowOff>40822</xdr:rowOff>
    </xdr:to>
    <xdr:pic>
      <xdr:nvPicPr>
        <xdr:cNvPr id="6" name="Imagen 5">
          <a:extLst>
            <a:ext uri="{FF2B5EF4-FFF2-40B4-BE49-F238E27FC236}">
              <a16:creationId xmlns:a16="http://schemas.microsoft.com/office/drawing/2014/main" id="{BD27367A-673F-4251-8F38-473FD6C84106}"/>
            </a:ext>
          </a:extLst>
        </xdr:cNvPr>
        <xdr:cNvPicPr>
          <a:picLocks noChangeAspect="1"/>
        </xdr:cNvPicPr>
      </xdr:nvPicPr>
      <xdr:blipFill>
        <a:blip xmlns:r="http://schemas.openxmlformats.org/officeDocument/2006/relationships" r:embed="rId1"/>
        <a:stretch>
          <a:fillRect/>
        </a:stretch>
      </xdr:blipFill>
      <xdr:spPr>
        <a:xfrm>
          <a:off x="0" y="468084"/>
          <a:ext cx="2237111" cy="742952"/>
        </a:xfrm>
        <a:prstGeom prst="rect">
          <a:avLst/>
        </a:prstGeom>
      </xdr:spPr>
    </xdr:pic>
    <xdr:clientData/>
  </xdr:twoCellAnchor>
  <xdr:twoCellAnchor editAs="oneCell">
    <xdr:from>
      <xdr:col>11</xdr:col>
      <xdr:colOff>949780</xdr:colOff>
      <xdr:row>1</xdr:row>
      <xdr:rowOff>40821</xdr:rowOff>
    </xdr:from>
    <xdr:to>
      <xdr:col>11</xdr:col>
      <xdr:colOff>2654754</xdr:colOff>
      <xdr:row>8</xdr:row>
      <xdr:rowOff>172302</xdr:rowOff>
    </xdr:to>
    <xdr:pic>
      <xdr:nvPicPr>
        <xdr:cNvPr id="7" name="Imagen 6" descr="mastic - Intelligent Training">
          <a:extLst>
            <a:ext uri="{FF2B5EF4-FFF2-40B4-BE49-F238E27FC236}">
              <a16:creationId xmlns:a16="http://schemas.microsoft.com/office/drawing/2014/main" id="{2AA027B7-A42B-4DE6-8761-052DD603C9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01709" y="244928"/>
          <a:ext cx="1704974" cy="147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6</xdr:row>
      <xdr:rowOff>114299</xdr:rowOff>
    </xdr:from>
    <xdr:to>
      <xdr:col>1</xdr:col>
      <xdr:colOff>982984</xdr:colOff>
      <xdr:row>10</xdr:row>
      <xdr:rowOff>79375</xdr:rowOff>
    </xdr:to>
    <xdr:pic>
      <xdr:nvPicPr>
        <xdr:cNvPr id="4" name="Imagen 3">
          <a:extLst>
            <a:ext uri="{FF2B5EF4-FFF2-40B4-BE49-F238E27FC236}">
              <a16:creationId xmlns:a16="http://schemas.microsoft.com/office/drawing/2014/main" id="{1D30514B-9312-41C4-B3A9-A64756806F5C}"/>
            </a:ext>
          </a:extLst>
        </xdr:cNvPr>
        <xdr:cNvPicPr>
          <a:picLocks noChangeAspect="1"/>
        </xdr:cNvPicPr>
      </xdr:nvPicPr>
      <xdr:blipFill>
        <a:blip xmlns:r="http://schemas.openxmlformats.org/officeDocument/2006/relationships" r:embed="rId1"/>
        <a:stretch>
          <a:fillRect/>
        </a:stretch>
      </xdr:blipFill>
      <xdr:spPr>
        <a:xfrm>
          <a:off x="1" y="304799"/>
          <a:ext cx="2237108" cy="742951"/>
        </a:xfrm>
        <a:prstGeom prst="rect">
          <a:avLst/>
        </a:prstGeom>
      </xdr:spPr>
    </xdr:pic>
    <xdr:clientData/>
  </xdr:twoCellAnchor>
  <xdr:twoCellAnchor editAs="oneCell">
    <xdr:from>
      <xdr:col>10</xdr:col>
      <xdr:colOff>1117600</xdr:colOff>
      <xdr:row>5</xdr:row>
      <xdr:rowOff>15875</xdr:rowOff>
    </xdr:from>
    <xdr:to>
      <xdr:col>11</xdr:col>
      <xdr:colOff>968374</xdr:colOff>
      <xdr:row>13</xdr:row>
      <xdr:rowOff>165955</xdr:rowOff>
    </xdr:to>
    <xdr:pic>
      <xdr:nvPicPr>
        <xdr:cNvPr id="5" name="Imagen 4" descr="mastic - Intelligent Training">
          <a:extLst>
            <a:ext uri="{FF2B5EF4-FFF2-40B4-BE49-F238E27FC236}">
              <a16:creationId xmlns:a16="http://schemas.microsoft.com/office/drawing/2014/main" id="{26803DC4-538C-4A82-BF2F-AF74B11106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278850" y="15875"/>
          <a:ext cx="1930399" cy="16899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1</xdr:row>
      <xdr:rowOff>114299</xdr:rowOff>
    </xdr:from>
    <xdr:to>
      <xdr:col>1</xdr:col>
      <xdr:colOff>1230787</xdr:colOff>
      <xdr:row>5</xdr:row>
      <xdr:rowOff>149679</xdr:rowOff>
    </xdr:to>
    <xdr:pic>
      <xdr:nvPicPr>
        <xdr:cNvPr id="5" name="Imagen 4">
          <a:extLst>
            <a:ext uri="{FF2B5EF4-FFF2-40B4-BE49-F238E27FC236}">
              <a16:creationId xmlns:a16="http://schemas.microsoft.com/office/drawing/2014/main" id="{EC84D334-7D2A-4AAD-A41C-E44B8CB1C0F4}"/>
            </a:ext>
          </a:extLst>
        </xdr:cNvPr>
        <xdr:cNvPicPr>
          <a:picLocks noChangeAspect="1"/>
        </xdr:cNvPicPr>
      </xdr:nvPicPr>
      <xdr:blipFill>
        <a:blip xmlns:r="http://schemas.openxmlformats.org/officeDocument/2006/relationships" r:embed="rId1"/>
        <a:stretch>
          <a:fillRect/>
        </a:stretch>
      </xdr:blipFill>
      <xdr:spPr>
        <a:xfrm>
          <a:off x="1" y="304799"/>
          <a:ext cx="2401000" cy="797380"/>
        </a:xfrm>
        <a:prstGeom prst="rect">
          <a:avLst/>
        </a:prstGeom>
      </xdr:spPr>
    </xdr:pic>
    <xdr:clientData/>
  </xdr:twoCellAnchor>
  <xdr:twoCellAnchor editAs="oneCell">
    <xdr:from>
      <xdr:col>13</xdr:col>
      <xdr:colOff>51706</xdr:colOff>
      <xdr:row>0</xdr:row>
      <xdr:rowOff>0</xdr:rowOff>
    </xdr:from>
    <xdr:to>
      <xdr:col>14</xdr:col>
      <xdr:colOff>40819</xdr:colOff>
      <xdr:row>8</xdr:row>
      <xdr:rowOff>130412</xdr:rowOff>
    </xdr:to>
    <xdr:pic>
      <xdr:nvPicPr>
        <xdr:cNvPr id="6" name="Imagen 5" descr="mastic - Intelligent Training">
          <a:extLst>
            <a:ext uri="{FF2B5EF4-FFF2-40B4-BE49-F238E27FC236}">
              <a16:creationId xmlns:a16="http://schemas.microsoft.com/office/drawing/2014/main" id="{AA724AE0-262A-4CDE-82EF-3D7DF499F0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23777" y="0"/>
          <a:ext cx="1907720" cy="1654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19049</xdr:rowOff>
    </xdr:from>
    <xdr:to>
      <xdr:col>1</xdr:col>
      <xdr:colOff>1055796</xdr:colOff>
      <xdr:row>5</xdr:row>
      <xdr:rowOff>161925</xdr:rowOff>
    </xdr:to>
    <xdr:pic>
      <xdr:nvPicPr>
        <xdr:cNvPr id="5" name="Imagen 4">
          <a:extLst>
            <a:ext uri="{FF2B5EF4-FFF2-40B4-BE49-F238E27FC236}">
              <a16:creationId xmlns:a16="http://schemas.microsoft.com/office/drawing/2014/main" id="{5F6F2086-394E-4717-ABCA-2D2F65F8D31C}"/>
            </a:ext>
          </a:extLst>
        </xdr:cNvPr>
        <xdr:cNvPicPr>
          <a:picLocks noChangeAspect="1"/>
        </xdr:cNvPicPr>
      </xdr:nvPicPr>
      <xdr:blipFill>
        <a:blip xmlns:r="http://schemas.openxmlformats.org/officeDocument/2006/relationships" r:embed="rId1"/>
        <a:stretch>
          <a:fillRect/>
        </a:stretch>
      </xdr:blipFill>
      <xdr:spPr>
        <a:xfrm>
          <a:off x="0" y="400049"/>
          <a:ext cx="2179746" cy="723901"/>
        </a:xfrm>
        <a:prstGeom prst="rect">
          <a:avLst/>
        </a:prstGeom>
      </xdr:spPr>
    </xdr:pic>
    <xdr:clientData/>
  </xdr:twoCellAnchor>
  <xdr:twoCellAnchor editAs="oneCell">
    <xdr:from>
      <xdr:col>6</xdr:col>
      <xdr:colOff>133349</xdr:colOff>
      <xdr:row>0</xdr:row>
      <xdr:rowOff>57150</xdr:rowOff>
    </xdr:from>
    <xdr:to>
      <xdr:col>7</xdr:col>
      <xdr:colOff>809624</xdr:colOff>
      <xdr:row>8</xdr:row>
      <xdr:rowOff>117857</xdr:rowOff>
    </xdr:to>
    <xdr:pic>
      <xdr:nvPicPr>
        <xdr:cNvPr id="6" name="Imagen 5" descr="mastic - Intelligent Training">
          <a:extLst>
            <a:ext uri="{FF2B5EF4-FFF2-40B4-BE49-F238E27FC236}">
              <a16:creationId xmlns:a16="http://schemas.microsoft.com/office/drawing/2014/main" id="{92496A8A-14CE-4F95-80BB-5CFE0C3684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3999" y="57150"/>
          <a:ext cx="1838325" cy="1594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uanc9010/Documents/MinTIC/MinTIC%20Trabajo/2017/ACOMPA&#209;AMIENTOS/Sector%20Vivienda/Instrumento%20de%20evaluaci&#243;n%20%20MSPI%202017.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uanc9010" refreshedDate="42986.410866435188" createdVersion="5" refreshedVersion="6" minRefreshableVersion="3" recordCount="189">
  <cacheSource type="worksheet">
    <worksheetSource ref="A12:G201" sheet="CIBERSEGURIDAD" r:id="rId2"/>
  </cacheSource>
  <cacheFields count="7">
    <cacheField name="FUNCIÓN NIST" numFmtId="0">
      <sharedItems count="5">
        <s v="DETECTAR"/>
        <s v="IDENTIFICAR"/>
        <s v="RESPONDER"/>
        <s v="RECUPERAR"/>
        <s v="PROTEJER"/>
      </sharedItems>
    </cacheField>
    <cacheField name="SUBCATEGORIA NIST" numFmtId="0">
      <sharedItems/>
    </cacheField>
    <cacheField name="CONTROL ANEXO A ISO 27001" numFmtId="0">
      <sharedItems/>
    </cacheField>
    <cacheField name="CARGO" numFmtId="0">
      <sharedItems/>
    </cacheField>
    <cacheField name="REQUISITO" numFmtId="0">
      <sharedItems containsBlank="1"/>
    </cacheField>
    <cacheField name="HOJA" numFmtId="0">
      <sharedItems/>
    </cacheField>
    <cacheField name="CALIFICACIÓN "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uanc9010" refreshedDate="42986.410867708335" createdVersion="6" refreshedVersion="6" minRefreshableVersion="3" recordCount="189">
  <cacheSource type="worksheet">
    <worksheetSource ref="G12:H201" sheet="CIBER"/>
  </cacheSource>
  <cacheFields count="2">
    <cacheField name="CALIFICACIÓN " numFmtId="0">
      <sharedItems containsSemiMixedTypes="0" containsString="0" containsNumber="1" containsInteger="1" minValue="0" maxValue="0"/>
    </cacheField>
    <cacheField name="FUNCION CSF" numFmtId="0">
      <sharedItems count="5">
        <s v="DETECTAR"/>
        <s v="IDENTIFICAR"/>
        <s v="RESPONDER"/>
        <s v="RECUPERAR"/>
        <s v="PROTEG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
  <r>
    <x v="0"/>
    <s v="DE.AE-1, DE.AE-3, DE.AE-4, DE.AE-5"/>
    <s v="n/a"/>
    <s v="Responsable de SI"/>
    <m/>
    <s v="n/a"/>
    <n v="0"/>
  </r>
  <r>
    <x v="0"/>
    <s v="DE.AE-1"/>
    <s v="n/a"/>
    <s v="Responsable de SI"/>
    <s v="La efectividad de las tecnologías de protección se comparte con las partes autorizadas y apropiadas."/>
    <s v="n/a"/>
    <n v="0"/>
  </r>
  <r>
    <x v="1"/>
    <s v="ID.BE-2"/>
    <s v="n/a"/>
    <s v="Responsable de SI"/>
    <s v="La entidad conoce su papel dentro del estado Colombiano, identifica y comunica a las partes interesadas la infraestructura crítica."/>
    <s v="n/a"/>
    <n v="0"/>
  </r>
  <r>
    <x v="1"/>
    <s v="ID.GV-4"/>
    <s v="n/a"/>
    <s v="Responsable de SI"/>
    <s v="La gestión de riesgos tiene en cuenta los riesgos de ciberseguridad"/>
    <s v="n/a"/>
    <n v="0"/>
  </r>
  <r>
    <x v="2"/>
    <s v="RS.CO-4, RS.CO-5"/>
    <s v="n/a"/>
    <s v="Responsable de SI"/>
    <m/>
    <s v="n/a"/>
    <n v="0"/>
  </r>
  <r>
    <x v="3"/>
    <s v="RC.CO-1, RC.CO-2, RC.CO-3"/>
    <s v="n/a"/>
    <s v="Responsable de SI"/>
    <m/>
    <s v="n/a"/>
    <n v="0"/>
  </r>
  <r>
    <x v="1"/>
    <s v="ID.RA-3"/>
    <s v="n/a"/>
    <s v="Responsable de SI"/>
    <s v="Las amenazas internas y externas son identificadas y documentadas."/>
    <s v="n/a"/>
    <n v="0"/>
  </r>
  <r>
    <x v="2"/>
    <s v="RS.IM-2"/>
    <s v="n/a"/>
    <s v="Responsable de SI"/>
    <s v="Las estrategias de respuesta se actualizan"/>
    <s v="n/a"/>
    <n v="0"/>
  </r>
  <r>
    <x v="1"/>
    <s v="ID.BE-3"/>
    <s v="n/a"/>
    <s v="Responsable de SI"/>
    <s v="Las prioridades relaciondadas con la misión, objetivos y actividades de la Entidad son establecidas y comunicadas."/>
    <s v="n/a"/>
    <n v="0"/>
  </r>
  <r>
    <x v="1"/>
    <s v="ID.RA-4"/>
    <s v="n/a"/>
    <s v="Responsable de SI"/>
    <s v="Los impactos potenciales en la entidad y su probabilidad son identificados "/>
    <s v="n/a"/>
    <n v="0"/>
  </r>
  <r>
    <x v="3"/>
    <s v="RC.IM-1, RC.IM-2"/>
    <s v="n/a"/>
    <s v="Responsable de SI"/>
    <s v="Los planes de recuperación y los procesos son mejorados incorporando las lecciones aprendidas para actividades futuras:_x000a_1) Los planes de recuperación incorporan las lecciones aprendidas._x000a_2)  Las estrategias de recuperación son actualizadas."/>
    <s v="n/a"/>
    <n v="0"/>
  </r>
  <r>
    <x v="4"/>
    <s v="PR.IP-7"/>
    <s v="n/a"/>
    <s v="Responsable de SI"/>
    <s v="Los procesos de protección son continuamente mejorados"/>
    <s v="n/a"/>
    <n v="0"/>
  </r>
  <r>
    <x v="0"/>
    <s v="DE.CM-1, DE.CM-2, DE.CM-7"/>
    <s v="n/a"/>
    <s v="Responsable de SI"/>
    <m/>
    <s v="n/a"/>
    <n v="0"/>
  </r>
  <r>
    <x v="1"/>
    <s v="ID.GV-1"/>
    <s v="A.5.1.1"/>
    <s v="n/a"/>
    <s v="n/a"/>
    <s v="Administrativas"/>
    <n v="0"/>
  </r>
  <r>
    <x v="1"/>
    <s v="ID.AM-6"/>
    <s v="A.6.1.1"/>
    <s v="n/a"/>
    <s v="n/a"/>
    <s v="Administrativas"/>
    <n v="0"/>
  </r>
  <r>
    <x v="1"/>
    <s v="ID.GV-2"/>
    <s v="A.6.1.1"/>
    <s v="n/a"/>
    <s v="n/a"/>
    <s v="Administrativas"/>
    <n v="0"/>
  </r>
  <r>
    <x v="4"/>
    <s v="PR.AT-2"/>
    <s v="A.6.1.1"/>
    <s v="n/a"/>
    <s v="n/a"/>
    <s v="Administrativas"/>
    <n v="0"/>
  </r>
  <r>
    <x v="4"/>
    <s v="PR.AT-3"/>
    <s v="A.6.1.1"/>
    <s v="n/a"/>
    <s v="n/a"/>
    <s v="Administrativas"/>
    <n v="0"/>
  </r>
  <r>
    <x v="4"/>
    <s v="PR.AT-4"/>
    <s v="A.6.1.1"/>
    <s v="n/a"/>
    <s v="n/a"/>
    <s v="Administrativas"/>
    <n v="0"/>
  </r>
  <r>
    <x v="4"/>
    <s v="PR.AT-5"/>
    <s v="A.6.1.1"/>
    <s v="n/a"/>
    <s v="n/a"/>
    <s v="Administrativas"/>
    <n v="0"/>
  </r>
  <r>
    <x v="0"/>
    <s v="DE.DP-1"/>
    <s v="A.6.1.1"/>
    <s v="n/a"/>
    <s v="n/a"/>
    <s v="Administrativas"/>
    <n v="0"/>
  </r>
  <r>
    <x v="2"/>
    <s v="RS.CO-1"/>
    <s v="A.6.1.1"/>
    <s v="n/a"/>
    <s v="n/a"/>
    <s v="Administrativas"/>
    <n v="0"/>
  </r>
  <r>
    <x v="4"/>
    <s v="PR.AC-4"/>
    <s v="A.6.1.2"/>
    <s v="n/a"/>
    <s v="n/a"/>
    <s v="Administrativas"/>
    <n v="0"/>
  </r>
  <r>
    <x v="4"/>
    <s v="PR.DS-5"/>
    <s v="A.6.1.2"/>
    <s v="n/a"/>
    <s v="n/a"/>
    <s v="Administrativas"/>
    <n v="0"/>
  </r>
  <r>
    <x v="2"/>
    <s v="RS.CO-3"/>
    <s v="A.6.1.2"/>
    <s v="n/a"/>
    <s v="n/a"/>
    <s v="Administrativas"/>
    <n v="0"/>
  </r>
  <r>
    <x v="2"/>
    <s v="RS.CO-2"/>
    <s v="A.6.1.3"/>
    <s v="n/a"/>
    <s v="n/a"/>
    <s v="Administrativas"/>
    <n v="0"/>
  </r>
  <r>
    <x v="1"/>
    <s v="ID.RA-2"/>
    <s v="A.6.1.4"/>
    <s v="n/a"/>
    <s v="n/a"/>
    <s v="Administrativas"/>
    <n v="0"/>
  </r>
  <r>
    <x v="4"/>
    <s v="PR.IP-2"/>
    <s v="A.6.1.5"/>
    <s v="n/a"/>
    <s v="n/a"/>
    <s v="Administrativas"/>
    <n v="0"/>
  </r>
  <r>
    <x v="4"/>
    <s v="PR.AC-3"/>
    <s v="A.6.2.2"/>
    <s v="n/a"/>
    <s v="n/a"/>
    <s v="Administrativas"/>
    <n v="0"/>
  </r>
  <r>
    <x v="4"/>
    <s v="PR.DS-5"/>
    <s v="A.7.1.1"/>
    <s v="n/a"/>
    <s v="n/a"/>
    <s v="Administrativas"/>
    <n v="0"/>
  </r>
  <r>
    <x v="4"/>
    <s v="PR.IP-11"/>
    <s v="A.7.1.1"/>
    <s v="n/a"/>
    <s v="n/a"/>
    <s v="Administrativas"/>
    <n v="0"/>
  </r>
  <r>
    <x v="4"/>
    <s v="PR.DS-5"/>
    <s v="A.7.1.2"/>
    <s v="n/a"/>
    <s v="n/a"/>
    <s v="Administrativas"/>
    <n v="0"/>
  </r>
  <r>
    <x v="1"/>
    <s v="ID.GV-2"/>
    <s v="A.7.2.1"/>
    <s v="n/a"/>
    <s v="n/a"/>
    <s v="Administrativas"/>
    <n v="0"/>
  </r>
  <r>
    <x v="4"/>
    <s v="PR.AT-1"/>
    <s v="A.7.2.2"/>
    <s v="n/a"/>
    <s v="n/a"/>
    <s v="Administrativas"/>
    <n v="0"/>
  </r>
  <r>
    <x v="4"/>
    <s v="PR.AT-2"/>
    <s v="A.7.2.2"/>
    <s v="n/a"/>
    <s v="n/a"/>
    <s v="Administrativas"/>
    <n v="0"/>
  </r>
  <r>
    <x v="4"/>
    <s v="PR.AT-3"/>
    <s v="A.7.2.2"/>
    <s v="n/a"/>
    <s v="n/a"/>
    <s v="Administrativas"/>
    <n v="0"/>
  </r>
  <r>
    <x v="4"/>
    <s v="PR.AT-4"/>
    <s v="A.7.2.2"/>
    <s v="n/a"/>
    <s v="n/a"/>
    <s v="Administrativas"/>
    <n v="0"/>
  </r>
  <r>
    <x v="4"/>
    <s v="PR.AT-5"/>
    <s v="A.7.2.2"/>
    <s v="n/a"/>
    <s v="n/a"/>
    <s v="Administrativas"/>
    <n v="0"/>
  </r>
  <r>
    <x v="4"/>
    <s v="PR.DS-5"/>
    <s v="A.7.3.1"/>
    <s v="n/a"/>
    <s v="n/a"/>
    <s v="Administrativas"/>
    <n v="0"/>
  </r>
  <r>
    <x v="4"/>
    <s v="PR.IP-11"/>
    <s v="A.7.3.1"/>
    <s v="n/a"/>
    <s v="n/a"/>
    <s v="Administrativas"/>
    <n v="0"/>
  </r>
  <r>
    <x v="1"/>
    <s v="ID AM-1"/>
    <s v="A.8.1.1"/>
    <s v="n/a"/>
    <s v="n/a"/>
    <s v="Administrativas"/>
    <n v="0"/>
  </r>
  <r>
    <x v="1"/>
    <s v="ID AM-2"/>
    <s v="A.8.1.1"/>
    <s v="n/a"/>
    <s v="n/a"/>
    <s v="Administrativas"/>
    <n v="0"/>
  </r>
  <r>
    <x v="1"/>
    <s v="ID.AM-5"/>
    <s v="A.8.1.1"/>
    <s v="n/a"/>
    <s v="n/a"/>
    <s v="Administrativas"/>
    <n v="0"/>
  </r>
  <r>
    <x v="1"/>
    <s v="ID AM-1"/>
    <s v="A.8.1.2"/>
    <s v="n/a"/>
    <s v="n/a"/>
    <s v="Administrativas"/>
    <n v="0"/>
  </r>
  <r>
    <x v="1"/>
    <s v="ID AM-2"/>
    <s v="A.8.1.2"/>
    <s v="n/a"/>
    <s v="n/a"/>
    <s v="Administrativas"/>
    <n v="0"/>
  </r>
  <r>
    <x v="4"/>
    <s v="PR.IP-11"/>
    <s v="A.8.1.4"/>
    <s v="n/a"/>
    <s v="n/a"/>
    <s v="Administrativas"/>
    <n v="0"/>
  </r>
  <r>
    <x v="4"/>
    <s v="PR.DS-5"/>
    <s v="A.8.2.2"/>
    <s v="n/a"/>
    <s v="n/a"/>
    <s v="Administrativas"/>
    <n v="0"/>
  </r>
  <r>
    <x v="4"/>
    <s v="PR.PT-2"/>
    <s v="A.8.2.2"/>
    <s v="n/a"/>
    <s v="n/a"/>
    <s v="Administrativas"/>
    <n v="0"/>
  </r>
  <r>
    <x v="4"/>
    <s v="PR.DS-1"/>
    <s v="A.8.2.3"/>
    <s v="n/a"/>
    <s v="n/a"/>
    <s v="Administrativas"/>
    <n v="0"/>
  </r>
  <r>
    <x v="4"/>
    <s v="PR.DS-2"/>
    <s v="A.8.2.3"/>
    <s v="n/a"/>
    <s v="n/a"/>
    <s v="Administrativas"/>
    <n v="0"/>
  </r>
  <r>
    <x v="4"/>
    <s v="PR.DS-3"/>
    <s v="A.8.2.3"/>
    <s v="n/a"/>
    <s v="n/a"/>
    <s v="Administrativas"/>
    <n v="0"/>
  </r>
  <r>
    <x v="4"/>
    <s v="PR.DS-5"/>
    <s v="A.8.2.3"/>
    <s v="n/a"/>
    <s v="n/a"/>
    <s v="Administrativas"/>
    <n v="0"/>
  </r>
  <r>
    <x v="4"/>
    <s v="PR.IP-6"/>
    <s v="A.8.2.3"/>
    <s v="n/a"/>
    <s v="n/a"/>
    <s v="Administrativas"/>
    <n v="0"/>
  </r>
  <r>
    <x v="4"/>
    <s v="PR.PT-2"/>
    <s v="A.8.2.3"/>
    <s v="n/a"/>
    <s v="n/a"/>
    <s v="Administrativas"/>
    <n v="0"/>
  </r>
  <r>
    <x v="4"/>
    <s v="PR.DS-3"/>
    <s v="A.8.3.1"/>
    <s v="n/a"/>
    <s v="n/a"/>
    <s v="Administrativas"/>
    <n v="0"/>
  </r>
  <r>
    <x v="4"/>
    <s v="PR.IP-6"/>
    <s v="A.8.3.1"/>
    <s v="n/a"/>
    <s v="n/a"/>
    <s v="Administrativas"/>
    <n v="0"/>
  </r>
  <r>
    <x v="4"/>
    <s v="PR.PT-2"/>
    <s v="A.8.3.1"/>
    <s v="n/a"/>
    <s v="n/a"/>
    <s v="Administrativas"/>
    <n v="0"/>
  </r>
  <r>
    <x v="4"/>
    <s v="PR.DS-3"/>
    <s v="A.8.3.2"/>
    <s v="n/a"/>
    <s v="n/a"/>
    <s v="Administrativas"/>
    <n v="0"/>
  </r>
  <r>
    <x v="4"/>
    <s v="PR.IP-6"/>
    <s v="A.8.3.2"/>
    <s v="n/a"/>
    <s v="n/a"/>
    <s v="Administrativas"/>
    <n v="0"/>
  </r>
  <r>
    <x v="4"/>
    <s v="PR.DS-3"/>
    <s v="A.8.3.3"/>
    <s v="n/a"/>
    <s v="n/a"/>
    <s v="Administrativas"/>
    <n v="0"/>
  </r>
  <r>
    <x v="4"/>
    <s v="PR.PT-2"/>
    <s v="A.8.3.3"/>
    <s v="n/a"/>
    <s v="n/a"/>
    <s v="Administrativas"/>
    <n v="0"/>
  </r>
  <r>
    <x v="4"/>
    <s v="PR.DS-5"/>
    <s v="A.9.1.1"/>
    <s v="n/a"/>
    <s v="n/a"/>
    <s v="Técnicas"/>
    <n v="0"/>
  </r>
  <r>
    <x v="4"/>
    <s v="PR.AC-4"/>
    <s v="A.9.1.2"/>
    <s v="n/a"/>
    <s v="n/a"/>
    <s v="Técnicas"/>
    <n v="0"/>
  </r>
  <r>
    <x v="4"/>
    <s v="PR.DS-5"/>
    <s v="A.9.1.2"/>
    <s v="n/a"/>
    <s v="n/a"/>
    <s v="Técnicas"/>
    <n v="0"/>
  </r>
  <r>
    <x v="4"/>
    <s v="PR.PT-3"/>
    <s v="A.9.1.2"/>
    <s v="n/a"/>
    <s v="n/a"/>
    <s v="Técnicas"/>
    <n v="0"/>
  </r>
  <r>
    <x v="4"/>
    <s v="PR.AC-1"/>
    <s v="A.9.2.1 "/>
    <s v="n/a"/>
    <s v="n/a"/>
    <s v="Técnicas"/>
    <n v="0"/>
  </r>
  <r>
    <x v="4"/>
    <s v="PR.AC-1"/>
    <s v="A.9.2.2"/>
    <s v="n/a"/>
    <s v="n/a"/>
    <s v="Técnicas"/>
    <n v="0"/>
  </r>
  <r>
    <x v="4"/>
    <s v="PR.AC-4"/>
    <s v="A.9.2.3"/>
    <s v="n/a"/>
    <s v="n/a"/>
    <s v="Técnicas"/>
    <n v="0"/>
  </r>
  <r>
    <x v="4"/>
    <s v="PR.DS-5"/>
    <s v="A.9.2.3"/>
    <s v="n/a"/>
    <s v="n/a"/>
    <s v="Técnicas"/>
    <n v="0"/>
  </r>
  <r>
    <x v="4"/>
    <s v="PR.AC-1"/>
    <s v="A.9.2.4"/>
    <s v="n/a"/>
    <s v="n/a"/>
    <s v="Técnicas"/>
    <n v="0"/>
  </r>
  <r>
    <x v="4"/>
    <s v="PR.AC-1"/>
    <s v="A.9.3.1 "/>
    <s v="n/a"/>
    <s v="n/a"/>
    <s v="Técnicas"/>
    <n v="0"/>
  </r>
  <r>
    <x v="4"/>
    <s v="PR.AC-4"/>
    <s v="A.9.4.1 "/>
    <s v="n/a"/>
    <s v="n/a"/>
    <s v="Técnicas"/>
    <n v="0"/>
  </r>
  <r>
    <x v="4"/>
    <s v="PR.DS-5"/>
    <s v="A.9.4.1 "/>
    <s v="n/a"/>
    <s v="n/a"/>
    <s v="Técnicas"/>
    <n v="0"/>
  </r>
  <r>
    <x v="4"/>
    <s v="PR.AC-1"/>
    <s v="A.9.4.2"/>
    <s v="n/a"/>
    <s v="n/a"/>
    <s v="Técnicas"/>
    <n v="0"/>
  </r>
  <r>
    <x v="4"/>
    <s v="PR.AC-1"/>
    <s v="A.9.4.3"/>
    <s v="n/a"/>
    <s v="n/a"/>
    <s v="Técnicas"/>
    <n v="0"/>
  </r>
  <r>
    <x v="4"/>
    <s v="PR.AC-4"/>
    <s v="A.9.4.4"/>
    <s v="n/a"/>
    <s v="n/a"/>
    <s v="Técnicas"/>
    <n v="0"/>
  </r>
  <r>
    <x v="4"/>
    <s v="PR.DS-5"/>
    <s v="A.9.4.4"/>
    <s v="n/a"/>
    <s v="n/a"/>
    <s v="Técnicas"/>
    <n v="0"/>
  </r>
  <r>
    <x v="4"/>
    <s v="PR.DS-5"/>
    <s v="A.9.4.5 "/>
    <s v="n/a"/>
    <s v="n/a"/>
    <s v="Técnicas"/>
    <n v="0"/>
  </r>
  <r>
    <x v="4"/>
    <s v="PR.AC-2"/>
    <s v="A.11.1.1 "/>
    <s v="n/a"/>
    <s v="n/a"/>
    <s v="Técnicas"/>
    <n v="0"/>
  </r>
  <r>
    <x v="4"/>
    <s v="PR.AC-2"/>
    <s v="A.11.1.2 "/>
    <s v="n/a"/>
    <s v="n/a"/>
    <s v="Técnicas"/>
    <n v="0"/>
  </r>
  <r>
    <x v="4"/>
    <s v="PR.MA-1"/>
    <s v="A.11.1.2 "/>
    <s v="n/a"/>
    <s v="n/a"/>
    <s v="Técnicas"/>
    <n v="0"/>
  </r>
  <r>
    <x v="1"/>
    <s v="ID.BE-5"/>
    <s v="A.11.1.4"/>
    <s v="n/a"/>
    <s v="n/a"/>
    <s v="Técnicas"/>
    <n v="0"/>
  </r>
  <r>
    <x v="4"/>
    <s v="PR.AC-2"/>
    <s v="A.11.1.4"/>
    <s v="n/a"/>
    <s v="n/a"/>
    <s v="Técnicas"/>
    <n v="0"/>
  </r>
  <r>
    <x v="4"/>
    <s v="PR.IP-5"/>
    <s v="A.11.1.4"/>
    <s v="n/a"/>
    <s v="n/a"/>
    <s v="Técnicas"/>
    <n v="0"/>
  </r>
  <r>
    <x v="4"/>
    <s v="PR.AC-2"/>
    <s v="A.11.1.6"/>
    <s v="n/a"/>
    <s v="n/a"/>
    <s v="Técnicas"/>
    <n v="0"/>
  </r>
  <r>
    <x v="4"/>
    <s v="PR.IP-5"/>
    <s v="A.11.2.1 "/>
    <s v="n/a"/>
    <s v="n/a"/>
    <s v="Técnicas"/>
    <n v="0"/>
  </r>
  <r>
    <x v="1"/>
    <s v="ID.BE-4"/>
    <s v="A.11.2.2"/>
    <s v="n/a"/>
    <s v="n/a"/>
    <s v="Técnicas"/>
    <n v="0"/>
  </r>
  <r>
    <x v="4"/>
    <s v="PR.IP-5"/>
    <s v="A.11.2.2"/>
    <s v="n/a"/>
    <s v="n/a"/>
    <s v="Técnicas"/>
    <n v="0"/>
  </r>
  <r>
    <x v="1"/>
    <s v="ID.BE-4"/>
    <s v="A.11.2.3 "/>
    <s v="n/a"/>
    <s v="n/a"/>
    <s v="Técnicas"/>
    <n v="0"/>
  </r>
  <r>
    <x v="4"/>
    <s v="PR.AC-2"/>
    <s v="A.11.2.3 "/>
    <s v="n/a"/>
    <s v="n/a"/>
    <s v="Técnicas"/>
    <n v="0"/>
  </r>
  <r>
    <x v="4"/>
    <s v="PR.IP-5"/>
    <s v="A.11.2.3 "/>
    <s v="n/a"/>
    <s v="n/a"/>
    <s v="Técnicas"/>
    <n v="0"/>
  </r>
  <r>
    <x v="4"/>
    <s v="PR.MA-1"/>
    <s v="A.11.2.4 "/>
    <s v="n/a"/>
    <s v="n/a"/>
    <s v="Técnicas"/>
    <n v="0"/>
  </r>
  <r>
    <x v="4"/>
    <s v="PR.MA-2"/>
    <s v="A.11.2.4 "/>
    <s v="n/a"/>
    <s v="n/a"/>
    <s v="Técnicas"/>
    <n v="0"/>
  </r>
  <r>
    <x v="4"/>
    <s v="PR.MA-1"/>
    <s v="A.11.2.5"/>
    <s v="n/a"/>
    <s v="n/a"/>
    <s v="Técnicas"/>
    <n v="0"/>
  </r>
  <r>
    <x v="1"/>
    <s v="ID.AM-4"/>
    <s v="A.11.2.6"/>
    <s v="n/a"/>
    <s v="n/a"/>
    <s v="Técnicas"/>
    <n v="0"/>
  </r>
  <r>
    <x v="4"/>
    <s v="PR.DS-3"/>
    <s v="A.11.2.7"/>
    <s v="n/a"/>
    <s v="n/a"/>
    <s v="Técnicas"/>
    <n v="0"/>
  </r>
  <r>
    <x v="4"/>
    <s v="PR.IP-6"/>
    <s v="A.11.2.7"/>
    <s v="n/a"/>
    <s v="n/a"/>
    <s v="Técnicas"/>
    <n v="0"/>
  </r>
  <r>
    <x v="4"/>
    <s v="PR.PT-2"/>
    <s v="A.11.2.9"/>
    <s v="n/a"/>
    <s v="n/a"/>
    <s v="Técnicas"/>
    <n v="0"/>
  </r>
  <r>
    <x v="4"/>
    <s v="PR.IP-1"/>
    <s v="A.12.1.2"/>
    <s v="n/a"/>
    <s v="n/a"/>
    <s v="Técnicas"/>
    <n v="0"/>
  </r>
  <r>
    <x v="4"/>
    <s v="PR.IP-3"/>
    <s v="A.12.1.2"/>
    <s v="n/a"/>
    <s v="n/a"/>
    <s v="Técnicas"/>
    <n v="0"/>
  </r>
  <r>
    <x v="1"/>
    <s v="ID.BE-4"/>
    <s v="A.12.1.3 "/>
    <s v="n/a"/>
    <s v="n/a"/>
    <s v="Técnicas"/>
    <n v="0"/>
  </r>
  <r>
    <x v="4"/>
    <s v="PR.DS-7"/>
    <s v="A.12.1.4 "/>
    <s v="n/a"/>
    <s v="n/a"/>
    <s v="Técnicas"/>
    <n v="0"/>
  </r>
  <r>
    <x v="4"/>
    <s v="PR.DS-6"/>
    <s v="A.12.2.1 "/>
    <s v="n/a"/>
    <s v="n/a"/>
    <s v="Técnicas"/>
    <n v="0"/>
  </r>
  <r>
    <x v="0"/>
    <s v="DE.CM-4"/>
    <s v="A.12.2.1 "/>
    <s v="n/a"/>
    <s v="n/a"/>
    <s v="Técnicas"/>
    <n v="0"/>
  </r>
  <r>
    <x v="2"/>
    <s v="RS.MI-2"/>
    <s v="A.12.2.1 "/>
    <s v="n/a"/>
    <s v="n/a"/>
    <s v="Técnicas"/>
    <n v="0"/>
  </r>
  <r>
    <x v="4"/>
    <s v="PR.DS-4"/>
    <s v="A.12.3.1 "/>
    <s v="n/a"/>
    <s v="n/a"/>
    <s v="Técnicas"/>
    <n v="0"/>
  </r>
  <r>
    <x v="4"/>
    <s v="PR.IP-4"/>
    <s v="A.12.3.1 "/>
    <s v="n/a"/>
    <s v="n/a"/>
    <s v="Técnicas"/>
    <n v="0"/>
  </r>
  <r>
    <x v="4"/>
    <s v="PR.PT-1"/>
    <s v="A.12.4.1 "/>
    <s v="n/a"/>
    <s v="n/a"/>
    <s v="Técnicas"/>
    <n v="0"/>
  </r>
  <r>
    <x v="0"/>
    <s v="DE.CM-3"/>
    <s v="A.12.4.1 "/>
    <s v="n/a"/>
    <s v="n/a"/>
    <s v="Técnicas"/>
    <n v="0"/>
  </r>
  <r>
    <x v="2"/>
    <s v="RS.AN-1"/>
    <s v="A.12.4.1 "/>
    <s v="n/a"/>
    <s v="n/a"/>
    <s v="Técnicas"/>
    <n v="0"/>
  </r>
  <r>
    <x v="4"/>
    <s v="PR.PT-1"/>
    <s v="A.12.4.2 "/>
    <s v="n/a"/>
    <s v="n/a"/>
    <s v="Técnicas"/>
    <n v="0"/>
  </r>
  <r>
    <x v="4"/>
    <s v="PR.PT-1"/>
    <s v="A.12.4.3 "/>
    <s v="n/a"/>
    <s v="n/a"/>
    <s v="Técnicas"/>
    <n v="0"/>
  </r>
  <r>
    <x v="2"/>
    <s v="RS.AN-1"/>
    <s v="A.12.4.3 "/>
    <s v="n/a"/>
    <s v="n/a"/>
    <s v="Técnicas"/>
    <n v="0"/>
  </r>
  <r>
    <x v="4"/>
    <s v="PR.PT-1"/>
    <s v="A.12.4.4 "/>
    <s v="n/a"/>
    <s v="n/a"/>
    <s v="Técnicas"/>
    <n v="0"/>
  </r>
  <r>
    <x v="4"/>
    <s v="PR.DS-6"/>
    <s v="A.12.5.1 "/>
    <s v="n/a"/>
    <s v="n/a"/>
    <s v="Técnicas"/>
    <n v="0"/>
  </r>
  <r>
    <x v="4"/>
    <s v="PR.IP-1"/>
    <s v="A.12.5.1 "/>
    <s v="n/a"/>
    <s v="n/a"/>
    <s v="Técnicas"/>
    <n v="0"/>
  </r>
  <r>
    <x v="4"/>
    <s v="PR.IP-3"/>
    <s v="A.12.5.1 "/>
    <s v="n/a"/>
    <s v="n/a"/>
    <s v="Técnicas"/>
    <n v="0"/>
  </r>
  <r>
    <x v="0"/>
    <s v="DE.CM-5"/>
    <s v="A.12.5.1 "/>
    <s v="n/a"/>
    <s v="n/a"/>
    <s v="Técnicas"/>
    <n v="0"/>
  </r>
  <r>
    <x v="1"/>
    <s v="ID.RA-1"/>
    <s v="A.12.6.1 "/>
    <s v="n/a"/>
    <s v="n/a"/>
    <s v="Técnicas"/>
    <n v="0"/>
  </r>
  <r>
    <x v="1"/>
    <s v="ID.RA-5"/>
    <s v="A.12.6.1 "/>
    <s v="n/a"/>
    <s v="n/a"/>
    <s v="Técnicas"/>
    <n v="0"/>
  </r>
  <r>
    <x v="4"/>
    <s v="PR.IP-12"/>
    <s v="A.12.6.1 "/>
    <s v="n/a"/>
    <s v="n/a"/>
    <s v="Técnicas"/>
    <n v="0"/>
  </r>
  <r>
    <x v="0"/>
    <s v="DE.CM-8"/>
    <s v="A.12.6.1 "/>
    <s v="n/a"/>
    <s v="n/a"/>
    <s v="Técnicas"/>
    <n v="0"/>
  </r>
  <r>
    <x v="2"/>
    <s v="RS.MI-3"/>
    <s v="A.12.6.1 "/>
    <s v="n/a"/>
    <s v="n/a"/>
    <s v="Técnicas"/>
    <n v="0"/>
  </r>
  <r>
    <x v="4"/>
    <s v="PR.IP-1"/>
    <s v="A.12.6.2 "/>
    <s v="n/a"/>
    <s v="n/a"/>
    <s v="Técnicas"/>
    <n v="0"/>
  </r>
  <r>
    <x v="4"/>
    <s v="PR.IP-3"/>
    <s v="A.12.6.2 "/>
    <s v="n/a"/>
    <s v="n/a"/>
    <s v="Técnicas"/>
    <n v="0"/>
  </r>
  <r>
    <x v="4"/>
    <s v="PR.AC-3"/>
    <s v="A.13.1.1 "/>
    <s v="n/a"/>
    <s v="n/a"/>
    <s v="Técnicas"/>
    <n v="0"/>
  </r>
  <r>
    <x v="4"/>
    <s v="PR.AC-5"/>
    <s v="A.13.1.1 "/>
    <s v="n/a"/>
    <s v="n/a"/>
    <s v="Técnicas"/>
    <n v="0"/>
  </r>
  <r>
    <x v="4"/>
    <s v="PR.DS-2"/>
    <s v="A.13.1.1 "/>
    <s v="n/a"/>
    <s v="n/a"/>
    <s v="Técnicas"/>
    <n v="0"/>
  </r>
  <r>
    <x v="4"/>
    <s v="PR.PT-4"/>
    <s v="A.13.1.1 "/>
    <s v="n/a"/>
    <s v="n/a"/>
    <s v="Técnicas"/>
    <n v="0"/>
  </r>
  <r>
    <x v="4"/>
    <s v="PR.AC-5"/>
    <s v="A.13.1.3 "/>
    <s v="n/a"/>
    <s v="n/a"/>
    <s v="Técnicas"/>
    <n v="0"/>
  </r>
  <r>
    <x v="4"/>
    <s v="PR.DS-5"/>
    <s v="A.13.1.3 "/>
    <s v="n/a"/>
    <s v="n/a"/>
    <s v="Técnicas"/>
    <n v="0"/>
  </r>
  <r>
    <x v="1"/>
    <s v="ID.AM-3"/>
    <s v="A.13.2.1 "/>
    <s v="n/a"/>
    <s v="n/a"/>
    <s v="Técnicas"/>
    <n v="0"/>
  </r>
  <r>
    <x v="4"/>
    <s v="PR.AC-5"/>
    <s v="A.13.2.1 "/>
    <s v="n/a"/>
    <s v="n/a"/>
    <s v="Técnicas"/>
    <n v="0"/>
  </r>
  <r>
    <x v="4"/>
    <s v="PR.AC-3"/>
    <s v="A.13.2.1 "/>
    <s v="n/a"/>
    <s v="n/a"/>
    <s v="Técnicas"/>
    <n v="0"/>
  </r>
  <r>
    <x v="4"/>
    <s v="PR.DS-2"/>
    <s v="A.13.2.1 "/>
    <s v="n/a"/>
    <s v="n/a"/>
    <s v="Técnicas"/>
    <n v="0"/>
  </r>
  <r>
    <x v="4"/>
    <s v="PR.DS-5"/>
    <s v="A.13.2.1 "/>
    <s v="n/a"/>
    <s v="n/a"/>
    <s v="Técnicas"/>
    <n v="0"/>
  </r>
  <r>
    <x v="4"/>
    <s v="PR.PT-4"/>
    <s v="A.13.2.1 "/>
    <s v="n/a"/>
    <s v="n/a"/>
    <s v="Técnicas"/>
    <n v="0"/>
  </r>
  <r>
    <x v="4"/>
    <s v="PR.DS-2"/>
    <s v="A.13.2.3 "/>
    <s v="n/a"/>
    <s v="n/a"/>
    <s v="Técnicas"/>
    <n v="0"/>
  </r>
  <r>
    <x v="4"/>
    <s v="PR.DS-5"/>
    <s v="A.13.2.3 "/>
    <s v="n/a"/>
    <s v="n/a"/>
    <s v="Técnicas"/>
    <n v="0"/>
  </r>
  <r>
    <x v="4"/>
    <s v="PR.DS-5"/>
    <s v="A.13.2.4 "/>
    <s v="n/a"/>
    <s v="n/a"/>
    <s v="Técnicas"/>
    <n v="0"/>
  </r>
  <r>
    <x v="4"/>
    <s v="PR.IP-2"/>
    <s v="A.14.1.1 "/>
    <s v="n/a"/>
    <s v="n/a"/>
    <s v="Técnicas"/>
    <n v="0"/>
  </r>
  <r>
    <x v="4"/>
    <s v="PR.DS-2"/>
    <s v="A.14.1.2 "/>
    <s v="n/a"/>
    <s v="n/a"/>
    <s v="Técnicas"/>
    <n v="0"/>
  </r>
  <r>
    <x v="4"/>
    <s v="PR.DS-5"/>
    <s v="A.14.1.2 "/>
    <s v="n/a"/>
    <s v="n/a"/>
    <s v="Técnicas"/>
    <n v="0"/>
  </r>
  <r>
    <x v="4"/>
    <s v="PR.DS-6"/>
    <s v="A.14.1.2 "/>
    <s v="n/a"/>
    <s v="n/a"/>
    <s v="Técnicas"/>
    <n v="0"/>
  </r>
  <r>
    <x v="4"/>
    <s v="PR.DS-2"/>
    <s v="A.14.1.3 "/>
    <s v="n/a"/>
    <s v="n/a"/>
    <s v="Técnicas"/>
    <n v="0"/>
  </r>
  <r>
    <x v="4"/>
    <s v="PR.DS-5"/>
    <s v="A.14.1.3 "/>
    <s v="n/a"/>
    <s v="n/a"/>
    <s v="Técnicas"/>
    <n v="0"/>
  </r>
  <r>
    <x v="4"/>
    <s v="PR.DS-6"/>
    <s v="A.14.1.3 "/>
    <s v="n/a"/>
    <s v="n/a"/>
    <s v="Técnicas"/>
    <n v="0"/>
  </r>
  <r>
    <x v="4"/>
    <s v="PR.IP-2"/>
    <s v="A.14.2.1"/>
    <s v="n/a"/>
    <s v="n/a"/>
    <s v="Técnicas"/>
    <n v="0"/>
  </r>
  <r>
    <x v="4"/>
    <s v="PR.IP-1"/>
    <s v="A.14.2.2 "/>
    <s v="n/a"/>
    <s v="n/a"/>
    <s v="Técnicas"/>
    <n v="0"/>
  </r>
  <r>
    <x v="4"/>
    <s v="PR.IP-3"/>
    <s v="A.14.2.2 "/>
    <s v="n/a"/>
    <s v="n/a"/>
    <s v="Técnicas"/>
    <n v="0"/>
  </r>
  <r>
    <x v="4"/>
    <s v="PR.IP-1"/>
    <s v="A.14.2.3 "/>
    <s v="n/a"/>
    <s v="n/a"/>
    <s v="Técnicas"/>
    <n v="0"/>
  </r>
  <r>
    <x v="4"/>
    <s v="PR.IP-1"/>
    <s v="A.14.2.4 "/>
    <s v="n/a"/>
    <s v="n/a"/>
    <s v="Técnicas"/>
    <n v="0"/>
  </r>
  <r>
    <x v="4"/>
    <s v="PR.IP-2"/>
    <s v="A.14.2.5 "/>
    <s v="n/a"/>
    <s v="n/a"/>
    <s v="Técnicas"/>
    <n v="0"/>
  </r>
  <r>
    <x v="0"/>
    <s v="DE.CM-6"/>
    <s v="A.14.2.7 "/>
    <s v="n/a"/>
    <s v="n/a"/>
    <s v="Técnicas"/>
    <n v="0"/>
  </r>
  <r>
    <x v="0"/>
    <s v="DE.DP-3"/>
    <s v="A.14.2.8"/>
    <s v="n/a"/>
    <s v="n/a"/>
    <s v="Técnicas"/>
    <n v="0"/>
  </r>
  <r>
    <x v="4"/>
    <s v="PR.IP-9"/>
    <s v="A.16.1.1 "/>
    <s v="n/a"/>
    <s v="n/a"/>
    <s v="Técnicas"/>
    <n v="0"/>
  </r>
  <r>
    <x v="0"/>
    <s v="DE.AE-2"/>
    <s v="A.16.1.1 "/>
    <s v="n/a"/>
    <s v="n/a"/>
    <s v="Técnicas"/>
    <n v="0"/>
  </r>
  <r>
    <x v="2"/>
    <s v="RS.CO-1"/>
    <s v="A.16.1.1 "/>
    <s v="n/a"/>
    <s v="n/a"/>
    <s v="Técnicas"/>
    <n v="0"/>
  </r>
  <r>
    <x v="0"/>
    <s v="DE.DP-4"/>
    <s v="A.16.1.2 "/>
    <s v="n/a"/>
    <s v="n/a"/>
    <s v="Técnicas"/>
    <n v="0"/>
  </r>
  <r>
    <x v="2"/>
    <s v="RS.CO-2"/>
    <s v="A.16.1.3 "/>
    <s v="n/a"/>
    <s v="n/a"/>
    <s v="Técnicas"/>
    <n v="0"/>
  </r>
  <r>
    <x v="0"/>
    <s v="DE.AE-2"/>
    <s v="A.16.1.4 "/>
    <s v="n/a"/>
    <s v="n/a"/>
    <s v="Técnicas"/>
    <n v="0"/>
  </r>
  <r>
    <x v="2"/>
    <s v="RS.AN-4"/>
    <s v="A.16.1.4 "/>
    <s v="n/a"/>
    <s v="n/a"/>
    <s v="Técnicas"/>
    <n v="0"/>
  </r>
  <r>
    <x v="2"/>
    <s v="RS.RP-1"/>
    <s v="A.16.1.5 "/>
    <s v="n/a"/>
    <s v="n/a"/>
    <s v="Técnicas"/>
    <n v="0"/>
  </r>
  <r>
    <x v="2"/>
    <s v="RS.AN-1"/>
    <s v="A.16.1.5 "/>
    <s v="n/a"/>
    <s v="n/a"/>
    <s v="Técnicas"/>
    <n v="0"/>
  </r>
  <r>
    <x v="2"/>
    <s v="RS.MI-2"/>
    <s v="A.16.1.5 "/>
    <s v="n/a"/>
    <s v="n/a"/>
    <s v="Técnicas"/>
    <n v="0"/>
  </r>
  <r>
    <x v="3"/>
    <s v="RC.RP-1"/>
    <s v="A.16.1.5 "/>
    <s v="n/a"/>
    <s v="n/a"/>
    <s v="Técnicas"/>
    <n v="0"/>
  </r>
  <r>
    <x v="0"/>
    <s v="DE.DP-5"/>
    <s v="A.16.1.6 "/>
    <s v="n/a"/>
    <s v="n/a"/>
    <s v="Técnicas"/>
    <n v="0"/>
  </r>
  <r>
    <x v="2"/>
    <s v="RS.AN-2"/>
    <s v="A.16.1.6 "/>
    <s v="n/a"/>
    <s v="n/a"/>
    <s v="Técnicas"/>
    <n v="0"/>
  </r>
  <r>
    <x v="2"/>
    <s v="RS.IM-1"/>
    <s v="A.16.1.6 "/>
    <s v="n/a"/>
    <s v="n/a"/>
    <s v="Técnicas"/>
    <n v="0"/>
  </r>
  <r>
    <x v="2"/>
    <s v="RS.AN-3"/>
    <s v="A.16.1.7 "/>
    <s v="n/a"/>
    <s v="n/a"/>
    <s v="Técnicas"/>
    <n v="0"/>
  </r>
  <r>
    <x v="1"/>
    <s v="ID.BE-5"/>
    <s v="A.17.1.1"/>
    <s v="n/a"/>
    <s v="n/a"/>
    <s v="Administrativas"/>
    <n v="0"/>
  </r>
  <r>
    <x v="4"/>
    <s v="PR.IP-9"/>
    <s v="A.17.1.1"/>
    <s v="n/a"/>
    <s v="n/a"/>
    <s v="Administrativas"/>
    <n v="0"/>
  </r>
  <r>
    <x v="1"/>
    <s v="ID.BE-5"/>
    <s v="A.17.1.2"/>
    <s v="n/a"/>
    <s v="n/a"/>
    <s v="Administrativas"/>
    <n v="0"/>
  </r>
  <r>
    <x v="4"/>
    <s v="PR.IP-4"/>
    <s v="A.17.1.2"/>
    <s v="n/a"/>
    <s v="n/a"/>
    <s v="Administrativas"/>
    <n v="0"/>
  </r>
  <r>
    <x v="4"/>
    <s v="PR.IP-9"/>
    <s v="A.17.1.2"/>
    <s v="n/a"/>
    <s v="n/a"/>
    <s v="Administrativas"/>
    <n v="0"/>
  </r>
  <r>
    <x v="4"/>
    <s v="PR.IP-9"/>
    <s v="A.17.1.2"/>
    <s v="n/a"/>
    <s v="n/a"/>
    <s v="Administrativas"/>
    <n v="0"/>
  </r>
  <r>
    <x v="4"/>
    <s v="PR.IP-4"/>
    <s v="A.17.1.3"/>
    <s v="n/a"/>
    <s v="n/a"/>
    <s v="Administrativas"/>
    <n v="0"/>
  </r>
  <r>
    <x v="4"/>
    <s v="PR.IP-10"/>
    <s v="A.17.1.3"/>
    <s v="n/a"/>
    <s v="n/a"/>
    <s v="Administrativas"/>
    <n v="0"/>
  </r>
  <r>
    <x v="1"/>
    <s v="ID.BE-5"/>
    <s v="A.17.2.1"/>
    <s v="n/a"/>
    <s v="n/a"/>
    <s v="Administrativas"/>
    <n v="0"/>
  </r>
  <r>
    <x v="1"/>
    <s v="ID.GV-3"/>
    <s v="A.18.1 "/>
    <s v="n/a"/>
    <s v="n/a"/>
    <s v="Administrativas"/>
    <n v="0"/>
  </r>
  <r>
    <x v="4"/>
    <s v="PR.IP-4"/>
    <s v="A.18.1.3"/>
    <s v="n/a"/>
    <s v="n/a"/>
    <s v="Administrativas"/>
    <n v="0"/>
  </r>
  <r>
    <x v="0"/>
    <s v="DE.DP-2"/>
    <s v="A.18.1.4"/>
    <s v="n/a"/>
    <s v="n/a"/>
    <s v="Administrativas"/>
    <n v="0"/>
  </r>
  <r>
    <x v="4"/>
    <s v="PR.IP-12"/>
    <s v="A.18.2.2"/>
    <s v="n/a"/>
    <s v="n/a"/>
    <s v="Administrativas"/>
    <n v="0"/>
  </r>
  <r>
    <x v="1"/>
    <s v="ID.RA-1"/>
    <s v="A.18.2.3"/>
    <s v="n/a"/>
    <s v="n/a"/>
    <s v="Administrativas"/>
    <n v="0"/>
  </r>
  <r>
    <x v="1"/>
    <s v="ID.BE-1"/>
    <s v="A.15.1"/>
    <s v="n/a"/>
    <s v="n/a"/>
    <s v="Administrativas"/>
    <n v="0"/>
  </r>
  <r>
    <x v="1"/>
    <s v="ID.BE-1"/>
    <s v="A.15.2"/>
    <s v="n/a"/>
    <s v="n/a"/>
    <s v="Administrativas"/>
    <n v="0"/>
  </r>
  <r>
    <x v="4"/>
    <s v="PR.MA-2"/>
    <s v="A.15.1"/>
    <s v="n/a"/>
    <s v="n/a"/>
    <s v="Administrativas"/>
    <n v="0"/>
  </r>
  <r>
    <x v="4"/>
    <s v="PR.MA-2"/>
    <s v="A.15.2"/>
    <s v="n/a"/>
    <s v="n/a"/>
    <s v="Administrativas"/>
    <n v="0"/>
  </r>
  <r>
    <x v="0"/>
    <s v="DE.CM-6"/>
    <s v="A.15.2"/>
    <s v="n/a"/>
    <s v="n/a"/>
    <s v="Administrativas"/>
    <n v="0"/>
  </r>
</pivotCacheRecords>
</file>

<file path=xl/pivotCache/pivotCacheRecords2.xml><?xml version="1.0" encoding="utf-8"?>
<pivotCacheRecords xmlns="http://schemas.openxmlformats.org/spreadsheetml/2006/main" xmlns:r="http://schemas.openxmlformats.org/officeDocument/2006/relationships" count="189">
  <r>
    <n v="0"/>
    <x v="0"/>
  </r>
  <r>
    <n v="0"/>
    <x v="0"/>
  </r>
  <r>
    <n v="0"/>
    <x v="1"/>
  </r>
  <r>
    <n v="0"/>
    <x v="1"/>
  </r>
  <r>
    <n v="0"/>
    <x v="2"/>
  </r>
  <r>
    <n v="0"/>
    <x v="3"/>
  </r>
  <r>
    <n v="0"/>
    <x v="1"/>
  </r>
  <r>
    <n v="0"/>
    <x v="2"/>
  </r>
  <r>
    <n v="0"/>
    <x v="1"/>
  </r>
  <r>
    <n v="0"/>
    <x v="1"/>
  </r>
  <r>
    <n v="0"/>
    <x v="3"/>
  </r>
  <r>
    <n v="0"/>
    <x v="4"/>
  </r>
  <r>
    <n v="0"/>
    <x v="0"/>
  </r>
  <r>
    <n v="0"/>
    <x v="1"/>
  </r>
  <r>
    <n v="0"/>
    <x v="1"/>
  </r>
  <r>
    <n v="0"/>
    <x v="1"/>
  </r>
  <r>
    <n v="0"/>
    <x v="4"/>
  </r>
  <r>
    <n v="0"/>
    <x v="4"/>
  </r>
  <r>
    <n v="0"/>
    <x v="4"/>
  </r>
  <r>
    <n v="0"/>
    <x v="4"/>
  </r>
  <r>
    <n v="0"/>
    <x v="0"/>
  </r>
  <r>
    <n v="0"/>
    <x v="2"/>
  </r>
  <r>
    <n v="0"/>
    <x v="4"/>
  </r>
  <r>
    <n v="0"/>
    <x v="4"/>
  </r>
  <r>
    <n v="0"/>
    <x v="2"/>
  </r>
  <r>
    <n v="0"/>
    <x v="2"/>
  </r>
  <r>
    <n v="0"/>
    <x v="1"/>
  </r>
  <r>
    <n v="0"/>
    <x v="4"/>
  </r>
  <r>
    <n v="0"/>
    <x v="4"/>
  </r>
  <r>
    <n v="0"/>
    <x v="4"/>
  </r>
  <r>
    <n v="0"/>
    <x v="4"/>
  </r>
  <r>
    <n v="0"/>
    <x v="4"/>
  </r>
  <r>
    <n v="0"/>
    <x v="1"/>
  </r>
  <r>
    <n v="0"/>
    <x v="4"/>
  </r>
  <r>
    <n v="0"/>
    <x v="4"/>
  </r>
  <r>
    <n v="0"/>
    <x v="4"/>
  </r>
  <r>
    <n v="0"/>
    <x v="4"/>
  </r>
  <r>
    <n v="0"/>
    <x v="4"/>
  </r>
  <r>
    <n v="0"/>
    <x v="4"/>
  </r>
  <r>
    <n v="0"/>
    <x v="4"/>
  </r>
  <r>
    <n v="0"/>
    <x v="1"/>
  </r>
  <r>
    <n v="0"/>
    <x v="1"/>
  </r>
  <r>
    <n v="0"/>
    <x v="1"/>
  </r>
  <r>
    <n v="0"/>
    <x v="1"/>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1"/>
  </r>
  <r>
    <n v="0"/>
    <x v="4"/>
  </r>
  <r>
    <n v="0"/>
    <x v="4"/>
  </r>
  <r>
    <n v="0"/>
    <x v="4"/>
  </r>
  <r>
    <n v="0"/>
    <x v="4"/>
  </r>
  <r>
    <n v="0"/>
    <x v="1"/>
  </r>
  <r>
    <n v="0"/>
    <x v="4"/>
  </r>
  <r>
    <n v="0"/>
    <x v="1"/>
  </r>
  <r>
    <n v="0"/>
    <x v="4"/>
  </r>
  <r>
    <n v="0"/>
    <x v="4"/>
  </r>
  <r>
    <n v="0"/>
    <x v="4"/>
  </r>
  <r>
    <n v="0"/>
    <x v="4"/>
  </r>
  <r>
    <n v="0"/>
    <x v="4"/>
  </r>
  <r>
    <n v="0"/>
    <x v="1"/>
  </r>
  <r>
    <n v="0"/>
    <x v="4"/>
  </r>
  <r>
    <n v="0"/>
    <x v="4"/>
  </r>
  <r>
    <n v="0"/>
    <x v="4"/>
  </r>
  <r>
    <n v="0"/>
    <x v="4"/>
  </r>
  <r>
    <n v="0"/>
    <x v="4"/>
  </r>
  <r>
    <n v="0"/>
    <x v="1"/>
  </r>
  <r>
    <n v="0"/>
    <x v="4"/>
  </r>
  <r>
    <n v="0"/>
    <x v="4"/>
  </r>
  <r>
    <n v="0"/>
    <x v="0"/>
  </r>
  <r>
    <n v="0"/>
    <x v="2"/>
  </r>
  <r>
    <n v="0"/>
    <x v="4"/>
  </r>
  <r>
    <n v="0"/>
    <x v="4"/>
  </r>
  <r>
    <n v="0"/>
    <x v="4"/>
  </r>
  <r>
    <n v="0"/>
    <x v="0"/>
  </r>
  <r>
    <n v="0"/>
    <x v="2"/>
  </r>
  <r>
    <n v="0"/>
    <x v="4"/>
  </r>
  <r>
    <n v="0"/>
    <x v="4"/>
  </r>
  <r>
    <n v="0"/>
    <x v="2"/>
  </r>
  <r>
    <n v="0"/>
    <x v="4"/>
  </r>
  <r>
    <n v="0"/>
    <x v="4"/>
  </r>
  <r>
    <n v="0"/>
    <x v="4"/>
  </r>
  <r>
    <n v="0"/>
    <x v="4"/>
  </r>
  <r>
    <n v="0"/>
    <x v="0"/>
  </r>
  <r>
    <n v="0"/>
    <x v="1"/>
  </r>
  <r>
    <n v="0"/>
    <x v="1"/>
  </r>
  <r>
    <n v="0"/>
    <x v="4"/>
  </r>
  <r>
    <n v="0"/>
    <x v="0"/>
  </r>
  <r>
    <n v="0"/>
    <x v="2"/>
  </r>
  <r>
    <n v="0"/>
    <x v="4"/>
  </r>
  <r>
    <n v="0"/>
    <x v="4"/>
  </r>
  <r>
    <n v="0"/>
    <x v="4"/>
  </r>
  <r>
    <n v="0"/>
    <x v="4"/>
  </r>
  <r>
    <n v="0"/>
    <x v="4"/>
  </r>
  <r>
    <n v="0"/>
    <x v="4"/>
  </r>
  <r>
    <n v="0"/>
    <x v="4"/>
  </r>
  <r>
    <n v="0"/>
    <x v="4"/>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0"/>
  </r>
  <r>
    <n v="0"/>
    <x v="0"/>
  </r>
  <r>
    <n v="0"/>
    <x v="4"/>
  </r>
  <r>
    <n v="0"/>
    <x v="0"/>
  </r>
  <r>
    <n v="0"/>
    <x v="2"/>
  </r>
  <r>
    <n v="0"/>
    <x v="0"/>
  </r>
  <r>
    <n v="0"/>
    <x v="2"/>
  </r>
  <r>
    <n v="0"/>
    <x v="0"/>
  </r>
  <r>
    <n v="0"/>
    <x v="2"/>
  </r>
  <r>
    <n v="0"/>
    <x v="2"/>
  </r>
  <r>
    <n v="0"/>
    <x v="2"/>
  </r>
  <r>
    <n v="0"/>
    <x v="2"/>
  </r>
  <r>
    <n v="0"/>
    <x v="3"/>
  </r>
  <r>
    <n v="0"/>
    <x v="0"/>
  </r>
  <r>
    <n v="0"/>
    <x v="2"/>
  </r>
  <r>
    <n v="0"/>
    <x v="2"/>
  </r>
  <r>
    <n v="0"/>
    <x v="2"/>
  </r>
  <r>
    <n v="0"/>
    <x v="1"/>
  </r>
  <r>
    <n v="0"/>
    <x v="4"/>
  </r>
  <r>
    <n v="0"/>
    <x v="1"/>
  </r>
  <r>
    <n v="0"/>
    <x v="4"/>
  </r>
  <r>
    <n v="0"/>
    <x v="4"/>
  </r>
  <r>
    <n v="0"/>
    <x v="4"/>
  </r>
  <r>
    <n v="0"/>
    <x v="4"/>
  </r>
  <r>
    <n v="0"/>
    <x v="4"/>
  </r>
  <r>
    <n v="0"/>
    <x v="1"/>
  </r>
  <r>
    <n v="0"/>
    <x v="1"/>
  </r>
  <r>
    <n v="0"/>
    <x v="4"/>
  </r>
  <r>
    <n v="0"/>
    <x v="0"/>
  </r>
  <r>
    <n v="0"/>
    <x v="4"/>
  </r>
  <r>
    <n v="0"/>
    <x v="1"/>
  </r>
  <r>
    <n v="0"/>
    <x v="1"/>
  </r>
  <r>
    <n v="0"/>
    <x v="1"/>
  </r>
  <r>
    <n v="0"/>
    <x v="4"/>
  </r>
  <r>
    <n v="0"/>
    <x v="4"/>
  </r>
  <r>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5" applyNumberFormats="0" applyBorderFormats="0" applyFontFormats="0" applyPatternFormats="0" applyAlignmentFormats="0" applyWidthHeightFormats="1" dataCaption="Valores" updatedVersion="6" minRefreshableVersion="3" useAutoFormatting="1" rowGrandTotals="0" colGrandTotals="0" itemPrintTitles="1" createdVersion="5" indent="0" outline="1" outlineData="1" multipleFieldFilters="0" chartFormat="48">
  <location ref="B94:C99" firstHeaderRow="1" firstDataRow="1" firstDataCol="1"/>
  <pivotFields count="2">
    <pivotField dataField="1" showAll="0"/>
    <pivotField axis="axisRow" showAll="0">
      <items count="6">
        <item x="1"/>
        <item x="0"/>
        <item x="2"/>
        <item x="3"/>
        <item x="4"/>
        <item t="default"/>
      </items>
    </pivotField>
  </pivotFields>
  <rowFields count="1">
    <field x="1"/>
  </rowFields>
  <rowItems count="5">
    <i>
      <x/>
    </i>
    <i>
      <x v="1"/>
    </i>
    <i>
      <x v="2"/>
    </i>
    <i>
      <x v="3"/>
    </i>
    <i>
      <x v="4"/>
    </i>
  </rowItems>
  <colItems count="1">
    <i/>
  </colItems>
  <dataFields count="1">
    <dataField name="CALIFICACIÓN ENTIDAD" fld="0" subtotal="average" baseField="1" baseItem="0" numFmtId="1"/>
  </dataFields>
  <formats count="18">
    <format dxfId="25">
      <pivotArea outline="0" collapsedLevelsAreSubtotals="1" fieldPosition="0">
        <references count="1">
          <reference field="4294967294" count="1" selected="0">
            <x v="0"/>
          </reference>
        </references>
      </pivotArea>
    </format>
    <format dxfId="24">
      <pivotArea outline="0" collapsedLevelsAreSubtotals="1" fieldPosition="0"/>
    </format>
    <format dxfId="23">
      <pivotArea dataOnly="0" labelOnly="1" fieldPosition="0">
        <references count="1">
          <reference field="1" count="0"/>
        </references>
      </pivotArea>
    </format>
    <format dxfId="22">
      <pivotArea outline="0" collapsedLevelsAreSubtotals="1" fieldPosition="0"/>
    </format>
    <format dxfId="21">
      <pivotArea dataOnly="0" labelOnly="1" fieldPosition="0">
        <references count="1">
          <reference field="1" count="0"/>
        </references>
      </pivotArea>
    </format>
    <format dxfId="20">
      <pivotArea field="1" type="button" dataOnly="0" labelOnly="1" outline="0" axis="axisRow" fieldPosition="0"/>
    </format>
    <format dxfId="19">
      <pivotArea dataOnly="0" labelOnly="1" outline="0" fieldPosition="0">
        <references count="1">
          <reference field="4294967294" count="1">
            <x v="0"/>
          </reference>
        </references>
      </pivotArea>
    </format>
    <format dxfId="18">
      <pivotArea outline="0" collapsedLevelsAreSubtotals="1" fieldPosition="0"/>
    </format>
    <format dxfId="17">
      <pivotArea dataOnly="0" labelOnly="1" fieldPosition="0">
        <references count="1">
          <reference field="1" count="0"/>
        </references>
      </pivotArea>
    </format>
    <format dxfId="16">
      <pivotArea field="1" type="button" dataOnly="0" labelOnly="1" outline="0" axis="axisRow" fieldPosition="0"/>
    </format>
    <format dxfId="15">
      <pivotArea dataOnly="0" labelOnly="1" outline="0" fieldPosition="0">
        <references count="1">
          <reference field="4294967294" count="1">
            <x v="0"/>
          </reference>
        </references>
      </pivotArea>
    </format>
    <format dxfId="14">
      <pivotArea field="1" type="button" dataOnly="0" labelOnly="1" outline="0" axis="axisRow" fieldPosition="0"/>
    </format>
    <format dxfId="13">
      <pivotArea dataOnly="0" labelOnly="1" outline="0" fieldPosition="0">
        <references count="1">
          <reference field="4294967294" count="1">
            <x v="0"/>
          </reference>
        </references>
      </pivotArea>
    </format>
    <format dxfId="12">
      <pivotArea field="1" type="button" dataOnly="0" labelOnly="1" outline="0" axis="axisRow" fieldPosition="0"/>
    </format>
    <format dxfId="11">
      <pivotArea dataOnly="0" labelOnly="1" outline="0" fieldPosition="0">
        <references count="1">
          <reference field="4294967294" count="1">
            <x v="0"/>
          </reference>
        </references>
      </pivotArea>
    </format>
    <format dxfId="10">
      <pivotArea field="1" type="button" dataOnly="0" labelOnly="1" outline="0" axis="axisRow" fieldPosition="0"/>
    </format>
    <format dxfId="9">
      <pivotArea dataOnly="0" labelOnly="1" outline="0" fieldPosition="0">
        <references count="1">
          <reference field="4294967294" count="1">
            <x v="0"/>
          </reference>
        </references>
      </pivotArea>
    </format>
    <format dxfId="8">
      <pivotArea dataOnly="0" labelOnly="1" outline="0" fieldPosition="0">
        <references count="1">
          <reference field="4294967294" count="1">
            <x v="0"/>
          </reference>
        </references>
      </pivotArea>
    </format>
  </formats>
  <chartFormats count="1">
    <chartFormat chart="17"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4"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11" rowHeaderCaption="FUNCION CIBERSEGURIDAD">
  <location ref="B71:B77" firstHeaderRow="1" firstDataRow="1" firstDataCol="1"/>
  <pivotFields count="7">
    <pivotField axis="axisRow" showAll="0">
      <items count="6">
        <item x="0"/>
        <item x="1"/>
        <item x="4"/>
        <item x="3"/>
        <item x="2"/>
        <item t="default"/>
      </items>
    </pivotField>
    <pivotField showAll="0"/>
    <pivotField showAll="0"/>
    <pivotField showAll="0"/>
    <pivotField showAll="0"/>
    <pivotField showAll="0"/>
    <pivotField showAll="0"/>
  </pivotFields>
  <rowFields count="1">
    <field x="0"/>
  </rowFields>
  <rowItems count="6">
    <i>
      <x/>
    </i>
    <i>
      <x v="1"/>
    </i>
    <i>
      <x v="2"/>
    </i>
    <i>
      <x v="3"/>
    </i>
    <i>
      <x v="4"/>
    </i>
    <i t="grand">
      <x/>
    </i>
  </rowItems>
  <colItems count="1">
    <i/>
  </colItems>
  <formats count="20">
    <format dxfId="45">
      <pivotArea field="0" type="button" dataOnly="0" labelOnly="1" outline="0" axis="axisRow" fieldPosition="0"/>
    </format>
    <format dxfId="44">
      <pivotArea dataOnly="0" labelOnly="1" outline="0" axis="axisValues" fieldPosition="0"/>
    </format>
    <format dxfId="43">
      <pivotArea field="0" type="button" dataOnly="0" labelOnly="1" outline="0" axis="axisRow" fieldPosition="0"/>
    </format>
    <format dxfId="42">
      <pivotArea dataOnly="0" labelOnly="1" outline="0" axis="axisValues" fieldPosition="0"/>
    </format>
    <format dxfId="41">
      <pivotArea field="0" type="button" dataOnly="0" labelOnly="1" outline="0" axis="axisRow" fieldPosition="0"/>
    </format>
    <format dxfId="40">
      <pivotArea dataOnly="0" labelOnly="1" outline="0" axis="axisValues" fieldPosition="0"/>
    </format>
    <format dxfId="39">
      <pivotArea field="0" type="button" dataOnly="0" labelOnly="1" outline="0" axis="axisRow" fieldPosition="0"/>
    </format>
    <format dxfId="38">
      <pivotArea dataOnly="0" labelOnly="1" outline="0" axis="axisValues" fieldPosition="0"/>
    </format>
    <format dxfId="37">
      <pivotArea grandRow="1" outline="0" collapsedLevelsAreSubtotals="1" fieldPosition="0"/>
    </format>
    <format dxfId="36">
      <pivotArea dataOnly="0" labelOnly="1" grandRow="1" outline="0" fieldPosition="0"/>
    </format>
    <format dxfId="35">
      <pivotArea grandRow="1" outline="0" collapsedLevelsAreSubtotals="1" fieldPosition="0"/>
    </format>
    <format dxfId="34">
      <pivotArea dataOnly="0" labelOnly="1" grandRow="1" outline="0" fieldPosition="0"/>
    </format>
    <format dxfId="33">
      <pivotArea grandRow="1" outline="0" collapsedLevelsAreSubtotals="1" fieldPosition="0"/>
    </format>
    <format dxfId="32">
      <pivotArea dataOnly="0" labelOnly="1" grandRow="1" outline="0" fieldPosition="0"/>
    </format>
    <format dxfId="31">
      <pivotArea type="all" dataOnly="0" outline="0" fieldPosition="0"/>
    </format>
    <format dxfId="30">
      <pivotArea outline="0" collapsedLevelsAreSubtotals="1" fieldPosition="0"/>
    </format>
    <format dxfId="29">
      <pivotArea field="0" type="button" dataOnly="0" labelOnly="1" outline="0" axis="axisRow" fieldPosition="0"/>
    </format>
    <format dxfId="28">
      <pivotArea dataOnly="0" labelOnly="1" outline="0" axis="axisValues" fieldPosition="0"/>
    </format>
    <format dxfId="27">
      <pivotArea dataOnly="0" labelOnly="1" fieldPosition="0">
        <references count="1">
          <reference field="0" count="0"/>
        </references>
      </pivotArea>
    </format>
    <format dxfId="2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13" displayName="Tabla13" ref="B3:D10" totalsRowShown="0" headerRowDxfId="7" dataDxfId="5" headerRowBorderDxfId="6" tableBorderDxfId="4" totalsRowBorderDxfId="3">
  <autoFilter ref="B3:D10"/>
  <tableColumns count="3">
    <tableColumn id="1" name="Descripción" dataDxfId="2"/>
    <tableColumn id="2" name="Calificación" dataDxfId="1"/>
    <tableColumn id="3" name="Criterio" dataDxfId="0"/>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topLeftCell="A58" zoomScaleNormal="100" workbookViewId="0">
      <selection activeCell="C95" sqref="C95"/>
    </sheetView>
  </sheetViews>
  <sheetFormatPr baseColWidth="10" defaultRowHeight="15" x14ac:dyDescent="0.25"/>
  <cols>
    <col min="2" max="2" width="17" customWidth="1"/>
    <col min="3" max="3" width="22" customWidth="1"/>
    <col min="4" max="4" width="15.7109375" customWidth="1"/>
    <col min="5" max="5" width="16.85546875" customWidth="1"/>
    <col min="6" max="6" width="13.5703125" bestFit="1" customWidth="1"/>
    <col min="8" max="8" width="16.42578125" customWidth="1"/>
    <col min="14" max="14" width="18" customWidth="1"/>
    <col min="15" max="15" width="16.85546875" customWidth="1"/>
  </cols>
  <sheetData>
    <row r="1" spans="2:16" ht="15.75" thickBot="1" x14ac:dyDescent="0.3">
      <c r="C1" s="1"/>
      <c r="M1" s="2"/>
      <c r="N1" s="3"/>
      <c r="O1" s="3"/>
      <c r="P1" s="2"/>
    </row>
    <row r="2" spans="2:16" x14ac:dyDescent="0.25">
      <c r="B2" s="342"/>
      <c r="C2" s="348"/>
      <c r="D2" s="391" t="s">
        <v>0</v>
      </c>
      <c r="E2" s="391"/>
      <c r="F2" s="391"/>
      <c r="G2" s="391"/>
      <c r="H2" s="391"/>
      <c r="I2" s="391"/>
      <c r="J2" s="391"/>
      <c r="K2" s="391"/>
      <c r="L2" s="391"/>
      <c r="M2" s="392"/>
      <c r="N2" s="342"/>
      <c r="O2" s="343"/>
    </row>
    <row r="3" spans="2:16" x14ac:dyDescent="0.25">
      <c r="B3" s="344"/>
      <c r="C3" s="349"/>
      <c r="D3" s="393"/>
      <c r="E3" s="393"/>
      <c r="F3" s="393"/>
      <c r="G3" s="393"/>
      <c r="H3" s="393"/>
      <c r="I3" s="393"/>
      <c r="J3" s="393"/>
      <c r="K3" s="393"/>
      <c r="L3" s="393"/>
      <c r="M3" s="394"/>
      <c r="N3" s="344"/>
      <c r="O3" s="345"/>
    </row>
    <row r="4" spans="2:16" x14ac:dyDescent="0.25">
      <c r="B4" s="344"/>
      <c r="C4" s="349"/>
      <c r="D4" s="393"/>
      <c r="E4" s="393"/>
      <c r="F4" s="393"/>
      <c r="G4" s="393"/>
      <c r="H4" s="393"/>
      <c r="I4" s="393"/>
      <c r="J4" s="393"/>
      <c r="K4" s="393"/>
      <c r="L4" s="393"/>
      <c r="M4" s="394"/>
      <c r="N4" s="344"/>
      <c r="O4" s="345"/>
    </row>
    <row r="5" spans="2:16" x14ac:dyDescent="0.25">
      <c r="B5" s="344"/>
      <c r="C5" s="349"/>
      <c r="D5" s="393"/>
      <c r="E5" s="393"/>
      <c r="F5" s="393"/>
      <c r="G5" s="393"/>
      <c r="H5" s="393"/>
      <c r="I5" s="393"/>
      <c r="J5" s="393"/>
      <c r="K5" s="393"/>
      <c r="L5" s="393"/>
      <c r="M5" s="394"/>
      <c r="N5" s="344"/>
      <c r="O5" s="345"/>
    </row>
    <row r="6" spans="2:16" x14ac:dyDescent="0.25">
      <c r="B6" s="344"/>
      <c r="C6" s="349"/>
      <c r="D6" s="393"/>
      <c r="E6" s="393"/>
      <c r="F6" s="393"/>
      <c r="G6" s="393"/>
      <c r="H6" s="393"/>
      <c r="I6" s="393"/>
      <c r="J6" s="393"/>
      <c r="K6" s="393"/>
      <c r="L6" s="393"/>
      <c r="M6" s="394"/>
      <c r="N6" s="344"/>
      <c r="O6" s="345"/>
    </row>
    <row r="7" spans="2:16" x14ac:dyDescent="0.25">
      <c r="B7" s="344"/>
      <c r="C7" s="349"/>
      <c r="D7" s="393"/>
      <c r="E7" s="393"/>
      <c r="F7" s="393"/>
      <c r="G7" s="393"/>
      <c r="H7" s="393"/>
      <c r="I7" s="393"/>
      <c r="J7" s="393"/>
      <c r="K7" s="393"/>
      <c r="L7" s="393"/>
      <c r="M7" s="394"/>
      <c r="N7" s="344"/>
      <c r="O7" s="345"/>
    </row>
    <row r="8" spans="2:16" x14ac:dyDescent="0.25">
      <c r="B8" s="344"/>
      <c r="C8" s="349"/>
      <c r="D8" s="393"/>
      <c r="E8" s="393"/>
      <c r="F8" s="393"/>
      <c r="G8" s="393"/>
      <c r="H8" s="393"/>
      <c r="I8" s="393"/>
      <c r="J8" s="393"/>
      <c r="K8" s="393"/>
      <c r="L8" s="393"/>
      <c r="M8" s="394"/>
      <c r="N8" s="344"/>
      <c r="O8" s="345"/>
    </row>
    <row r="9" spans="2:16" x14ac:dyDescent="0.25">
      <c r="B9" s="346"/>
      <c r="C9" s="350"/>
      <c r="D9" s="393"/>
      <c r="E9" s="393"/>
      <c r="F9" s="393"/>
      <c r="G9" s="393"/>
      <c r="H9" s="393"/>
      <c r="I9" s="393"/>
      <c r="J9" s="393"/>
      <c r="K9" s="393"/>
      <c r="L9" s="393"/>
      <c r="M9" s="394"/>
      <c r="N9" s="346"/>
      <c r="O9" s="347"/>
    </row>
    <row r="10" spans="2:16" ht="18.75" x14ac:dyDescent="0.25">
      <c r="B10" s="395" t="s">
        <v>1</v>
      </c>
      <c r="C10" s="396"/>
      <c r="D10" s="397" t="s">
        <v>1274</v>
      </c>
      <c r="E10" s="397"/>
      <c r="F10" s="397"/>
      <c r="G10" s="397"/>
      <c r="H10" s="397"/>
      <c r="I10" s="397"/>
      <c r="J10" s="397"/>
      <c r="K10" s="397"/>
      <c r="L10" s="397"/>
      <c r="M10" s="397"/>
      <c r="N10" s="397"/>
      <c r="O10" s="398"/>
    </row>
    <row r="11" spans="2:16" ht="18.75" x14ac:dyDescent="0.25">
      <c r="B11" s="395" t="s">
        <v>2</v>
      </c>
      <c r="C11" s="396"/>
      <c r="D11" s="399">
        <v>44561</v>
      </c>
      <c r="E11" s="400"/>
      <c r="F11" s="400"/>
      <c r="G11" s="400"/>
      <c r="H11" s="400"/>
      <c r="I11" s="400"/>
      <c r="J11" s="400"/>
      <c r="K11" s="400"/>
      <c r="L11" s="400"/>
      <c r="M11" s="400"/>
      <c r="N11" s="400"/>
      <c r="O11" s="401"/>
    </row>
    <row r="12" spans="2:16" ht="18.75" x14ac:dyDescent="0.25">
      <c r="B12" s="395" t="s">
        <v>3</v>
      </c>
      <c r="C12" s="396"/>
      <c r="D12" s="402" t="s">
        <v>1273</v>
      </c>
      <c r="E12" s="402"/>
      <c r="F12" s="402"/>
      <c r="G12" s="402"/>
      <c r="H12" s="402"/>
      <c r="I12" s="402"/>
      <c r="J12" s="402"/>
      <c r="K12" s="402"/>
      <c r="L12" s="402"/>
      <c r="M12" s="402"/>
      <c r="N12" s="402"/>
      <c r="O12" s="403"/>
    </row>
    <row r="13" spans="2:16" ht="19.5" thickBot="1" x14ac:dyDescent="0.3">
      <c r="B13" s="406" t="s">
        <v>4</v>
      </c>
      <c r="C13" s="407"/>
      <c r="D13" s="408" t="s">
        <v>1273</v>
      </c>
      <c r="E13" s="408"/>
      <c r="F13" s="408"/>
      <c r="G13" s="408"/>
      <c r="H13" s="408"/>
      <c r="I13" s="408"/>
      <c r="J13" s="408"/>
      <c r="K13" s="408"/>
      <c r="L13" s="408"/>
      <c r="M13" s="408"/>
      <c r="N13" s="408"/>
      <c r="O13" s="409"/>
    </row>
    <row r="14" spans="2:16" ht="15.75" thickBot="1" x14ac:dyDescent="0.3"/>
    <row r="15" spans="2:16" ht="21.75" thickBot="1" x14ac:dyDescent="0.4">
      <c r="B15" s="410" t="s">
        <v>5</v>
      </c>
      <c r="C15" s="411"/>
      <c r="D15" s="411"/>
      <c r="E15" s="411"/>
      <c r="F15" s="411"/>
      <c r="G15" s="411"/>
      <c r="H15" s="411"/>
      <c r="I15" s="411"/>
      <c r="J15" s="411"/>
      <c r="K15" s="411"/>
      <c r="L15" s="411"/>
      <c r="M15" s="411"/>
      <c r="N15" s="411"/>
      <c r="O15" s="412"/>
    </row>
    <row r="16" spans="2:16" ht="15.75" thickBot="1" x14ac:dyDescent="0.3"/>
    <row r="17" spans="2:8" ht="15.75" x14ac:dyDescent="0.25">
      <c r="B17" s="413" t="s">
        <v>6</v>
      </c>
      <c r="C17" s="415" t="s">
        <v>7</v>
      </c>
      <c r="D17" s="415"/>
      <c r="E17" s="415"/>
      <c r="F17" s="415"/>
      <c r="G17" s="416"/>
    </row>
    <row r="18" spans="2:8" ht="38.25" x14ac:dyDescent="0.25">
      <c r="B18" s="414"/>
      <c r="C18" s="417" t="s">
        <v>8</v>
      </c>
      <c r="D18" s="417"/>
      <c r="E18" s="417"/>
      <c r="F18" s="4" t="s">
        <v>9</v>
      </c>
      <c r="G18" s="5" t="s">
        <v>10</v>
      </c>
      <c r="H18" s="4" t="s">
        <v>11</v>
      </c>
    </row>
    <row r="19" spans="2:8" x14ac:dyDescent="0.25">
      <c r="B19" s="6" t="s">
        <v>12</v>
      </c>
      <c r="C19" s="370" t="str">
        <f>ADMINISTRATIVAS!D13</f>
        <v>POLITICAS DE SEGURIDAD DE LA INFORMACIÓN</v>
      </c>
      <c r="D19" s="370"/>
      <c r="E19" s="370"/>
      <c r="F19" s="7">
        <f>VLOOKUP(B19,ADMINISTRATIVAS!$F$12:$M$76,7,FALSE)</f>
        <v>0</v>
      </c>
      <c r="G19" s="8">
        <v>100</v>
      </c>
      <c r="H19" s="9" t="str">
        <f>IF(F19&lt;=1,"INEXISTENTE",IF(F19&lt;=20,"INICIAL",IF(F19&lt;=40,"REPETIBLE",IF(F19&lt;=60,"EFECTIVO",IF(F19&lt;=80,"GESTIONADO","OPTIMIZADO")))))</f>
        <v>INEXISTENTE</v>
      </c>
    </row>
    <row r="20" spans="2:8" x14ac:dyDescent="0.25">
      <c r="B20" s="6" t="s">
        <v>13</v>
      </c>
      <c r="C20" s="370" t="str">
        <f>ADMINISTRATIVAS!D17</f>
        <v>ORGANIZACIÓN DE LA SEGURIDAD DE LA INFORMACIÓN</v>
      </c>
      <c r="D20" s="370"/>
      <c r="E20" s="370"/>
      <c r="F20" s="7">
        <v>57</v>
      </c>
      <c r="G20" s="8">
        <v>100</v>
      </c>
      <c r="H20" s="9" t="str">
        <f t="shared" ref="H20:H33" si="0">IF(F20&lt;=1,"INEXISTENTE",IF(F20&lt;=20,"INICIAL",IF(F20&lt;=40,"REPETIBLE",IF(F20&lt;=60,"EFECTIVO",IF(F20&lt;=80,"GESTIONADO","OPTIMIZADO")))))</f>
        <v>EFECTIVO</v>
      </c>
    </row>
    <row r="21" spans="2:8" x14ac:dyDescent="0.25">
      <c r="B21" s="6" t="s">
        <v>14</v>
      </c>
      <c r="C21" s="370" t="str">
        <f>ADMINISTRATIVAS!D28</f>
        <v>SEGURIDAD DE LOS RECURSOS HUMANOS</v>
      </c>
      <c r="D21" s="370"/>
      <c r="E21" s="370"/>
      <c r="F21" s="7">
        <v>20</v>
      </c>
      <c r="G21" s="8">
        <v>100</v>
      </c>
      <c r="H21" s="9" t="str">
        <f t="shared" si="0"/>
        <v>INICIAL</v>
      </c>
    </row>
    <row r="22" spans="2:8" x14ac:dyDescent="0.25">
      <c r="B22" s="6" t="s">
        <v>15</v>
      </c>
      <c r="C22" s="370" t="str">
        <f>ADMINISTRATIVAS!D39</f>
        <v>GESTIÓN DE ACTIVOS</v>
      </c>
      <c r="D22" s="370"/>
      <c r="E22" s="370"/>
      <c r="F22" s="7">
        <v>40</v>
      </c>
      <c r="G22" s="8">
        <v>100</v>
      </c>
      <c r="H22" s="9" t="str">
        <f t="shared" si="0"/>
        <v>REPETIBLE</v>
      </c>
    </row>
    <row r="23" spans="2:8" x14ac:dyDescent="0.25">
      <c r="B23" s="6" t="s">
        <v>16</v>
      </c>
      <c r="C23" s="370" t="s">
        <v>17</v>
      </c>
      <c r="D23" s="370"/>
      <c r="E23" s="370"/>
      <c r="F23" s="7">
        <v>63</v>
      </c>
      <c r="G23" s="8">
        <v>100</v>
      </c>
      <c r="H23" s="9" t="str">
        <f t="shared" si="0"/>
        <v>GESTIONADO</v>
      </c>
    </row>
    <row r="24" spans="2:8" x14ac:dyDescent="0.25">
      <c r="B24" s="6" t="s">
        <v>18</v>
      </c>
      <c r="C24" s="370" t="s">
        <v>19</v>
      </c>
      <c r="D24" s="370"/>
      <c r="E24" s="370"/>
      <c r="F24" s="7">
        <v>0</v>
      </c>
      <c r="G24" s="8">
        <v>100</v>
      </c>
      <c r="H24" s="9" t="str">
        <f t="shared" si="0"/>
        <v>INEXISTENTE</v>
      </c>
    </row>
    <row r="25" spans="2:8" x14ac:dyDescent="0.25">
      <c r="B25" s="6" t="s">
        <v>20</v>
      </c>
      <c r="C25" s="370" t="s">
        <v>21</v>
      </c>
      <c r="D25" s="370"/>
      <c r="E25" s="370"/>
      <c r="F25" s="7">
        <v>73</v>
      </c>
      <c r="G25" s="8">
        <v>100</v>
      </c>
      <c r="H25" s="9" t="str">
        <f t="shared" si="0"/>
        <v>GESTIONADO</v>
      </c>
    </row>
    <row r="26" spans="2:8" x14ac:dyDescent="0.25">
      <c r="B26" s="6" t="s">
        <v>22</v>
      </c>
      <c r="C26" s="370" t="s">
        <v>23</v>
      </c>
      <c r="D26" s="370"/>
      <c r="E26" s="370"/>
      <c r="F26" s="7">
        <v>50</v>
      </c>
      <c r="G26" s="8">
        <v>100</v>
      </c>
      <c r="H26" s="9" t="str">
        <f t="shared" si="0"/>
        <v>EFECTIVO</v>
      </c>
    </row>
    <row r="27" spans="2:8" x14ac:dyDescent="0.25">
      <c r="B27" s="6" t="s">
        <v>24</v>
      </c>
      <c r="C27" s="370" t="s">
        <v>25</v>
      </c>
      <c r="D27" s="370"/>
      <c r="E27" s="370"/>
      <c r="F27" s="7">
        <v>38</v>
      </c>
      <c r="G27" s="8">
        <v>100</v>
      </c>
      <c r="H27" s="9" t="str">
        <f t="shared" si="0"/>
        <v>REPETIBLE</v>
      </c>
    </row>
    <row r="28" spans="2:8" x14ac:dyDescent="0.25">
      <c r="B28" s="6" t="s">
        <v>26</v>
      </c>
      <c r="C28" s="370" t="s">
        <v>27</v>
      </c>
      <c r="D28" s="370"/>
      <c r="E28" s="370"/>
      <c r="F28" s="7">
        <v>91</v>
      </c>
      <c r="G28" s="8">
        <v>100</v>
      </c>
      <c r="H28" s="9" t="str">
        <f t="shared" si="0"/>
        <v>OPTIMIZADO</v>
      </c>
    </row>
    <row r="29" spans="2:8" x14ac:dyDescent="0.25">
      <c r="B29" s="6" t="s">
        <v>28</v>
      </c>
      <c r="C29" s="371" t="s">
        <v>29</v>
      </c>
      <c r="D29" s="372"/>
      <c r="E29" s="373"/>
      <c r="F29" s="7">
        <v>50</v>
      </c>
      <c r="G29" s="8">
        <v>100</v>
      </c>
      <c r="H29" s="9" t="str">
        <f t="shared" si="0"/>
        <v>EFECTIVO</v>
      </c>
    </row>
    <row r="30" spans="2:8" x14ac:dyDescent="0.25">
      <c r="B30" s="6" t="s">
        <v>30</v>
      </c>
      <c r="C30" s="370" t="s">
        <v>31</v>
      </c>
      <c r="D30" s="370"/>
      <c r="E30" s="370"/>
      <c r="F30" s="7">
        <v>40</v>
      </c>
      <c r="G30" s="8">
        <v>100</v>
      </c>
      <c r="H30" s="9" t="str">
        <f t="shared" si="0"/>
        <v>REPETIBLE</v>
      </c>
    </row>
    <row r="31" spans="2:8" ht="27.75" customHeight="1" x14ac:dyDescent="0.25">
      <c r="B31" s="6" t="s">
        <v>32</v>
      </c>
      <c r="C31" s="374" t="str">
        <f>ADMINISTRATIVAS!D54</f>
        <v>ASPECTOS DE SEGURIDAD DE LA INFORMACIÓN DE LA GESTIÓN DE LA CONTINUIDAD DEL NEGOCIO</v>
      </c>
      <c r="D31" s="374"/>
      <c r="E31" s="374"/>
      <c r="F31" s="10">
        <v>20</v>
      </c>
      <c r="G31" s="8">
        <v>100</v>
      </c>
      <c r="H31" s="9" t="str">
        <f t="shared" si="0"/>
        <v>INICIAL</v>
      </c>
    </row>
    <row r="32" spans="2:8" ht="15.75" thickBot="1" x14ac:dyDescent="0.3">
      <c r="B32" s="305" t="s">
        <v>33</v>
      </c>
      <c r="C32" s="375" t="str">
        <f>ADMINISTRATIVAS!D62</f>
        <v>CUMPLIMIENTO</v>
      </c>
      <c r="D32" s="375"/>
      <c r="E32" s="375"/>
      <c r="F32" s="306">
        <v>25</v>
      </c>
      <c r="G32" s="8">
        <v>100</v>
      </c>
      <c r="H32" s="9" t="str">
        <f t="shared" si="0"/>
        <v>REPETIBLE</v>
      </c>
    </row>
    <row r="33" spans="2:15" ht="15.75" thickBot="1" x14ac:dyDescent="0.3">
      <c r="B33" s="376" t="s">
        <v>34</v>
      </c>
      <c r="C33" s="377"/>
      <c r="D33" s="377"/>
      <c r="E33" s="377"/>
      <c r="F33" s="307">
        <f>AVERAGE(F19:F32)</f>
        <v>40.5</v>
      </c>
      <c r="G33" s="308">
        <f>AVERAGE(G19:G32)</f>
        <v>100</v>
      </c>
      <c r="H33" s="9" t="str">
        <f t="shared" si="0"/>
        <v>EFECTIVO</v>
      </c>
    </row>
    <row r="34" spans="2:15" ht="15.75" thickBot="1" x14ac:dyDescent="0.3"/>
    <row r="35" spans="2:15" ht="21.75" thickBot="1" x14ac:dyDescent="0.3">
      <c r="B35" s="338" t="s">
        <v>35</v>
      </c>
      <c r="C35" s="339"/>
      <c r="D35" s="339"/>
      <c r="E35" s="339"/>
      <c r="F35" s="339"/>
      <c r="G35" s="339"/>
      <c r="H35" s="339"/>
      <c r="I35" s="339"/>
      <c r="J35" s="339"/>
      <c r="K35" s="339"/>
      <c r="L35" s="339"/>
      <c r="M35" s="339"/>
      <c r="N35" s="339"/>
      <c r="O35" s="340"/>
    </row>
    <row r="36" spans="2:15" ht="15.75" thickBot="1" x14ac:dyDescent="0.3">
      <c r="H36" s="11"/>
    </row>
    <row r="37" spans="2:15" ht="21" x14ac:dyDescent="0.25">
      <c r="B37" s="378" t="s">
        <v>36</v>
      </c>
      <c r="C37" s="380" t="s">
        <v>37</v>
      </c>
      <c r="D37" s="381"/>
      <c r="E37" s="381"/>
      <c r="F37" s="381"/>
      <c r="G37" s="382"/>
      <c r="H37" s="12"/>
    </row>
    <row r="38" spans="2:15" ht="84" x14ac:dyDescent="0.25">
      <c r="B38" s="379"/>
      <c r="C38" s="383" t="s">
        <v>38</v>
      </c>
      <c r="D38" s="384"/>
      <c r="E38" s="13" t="s">
        <v>39</v>
      </c>
      <c r="F38" s="404" t="s">
        <v>40</v>
      </c>
      <c r="G38" s="405"/>
      <c r="H38" s="14"/>
    </row>
    <row r="39" spans="2:15" ht="18.75" x14ac:dyDescent="0.3">
      <c r="B39" s="335">
        <v>2020</v>
      </c>
      <c r="C39" s="360" t="s">
        <v>41</v>
      </c>
      <c r="D39" s="361"/>
      <c r="E39" s="318">
        <f>IF(PHVA!L26&gt;=40,40,PHVA!L26)/100</f>
        <v>0.24</v>
      </c>
      <c r="F39" s="385">
        <v>0.4</v>
      </c>
      <c r="G39" s="386"/>
    </row>
    <row r="40" spans="2:15" ht="18.75" x14ac:dyDescent="0.3">
      <c r="B40" s="336"/>
      <c r="C40" s="360" t="s">
        <v>42</v>
      </c>
      <c r="D40" s="361"/>
      <c r="E40" s="318">
        <f>IF(PHVA!L31&gt;=40,40,PHVA!L31)/100</f>
        <v>0.15024999999999999</v>
      </c>
      <c r="F40" s="385">
        <v>0.2</v>
      </c>
      <c r="G40" s="386"/>
    </row>
    <row r="41" spans="2:15" ht="18.75" x14ac:dyDescent="0.3">
      <c r="B41" s="336"/>
      <c r="C41" s="360" t="s">
        <v>43</v>
      </c>
      <c r="D41" s="361"/>
      <c r="E41" s="318">
        <f>IF(PHVA!L35&gt;=40,40,PHVA!L35)/100</f>
        <v>0.13333333333333336</v>
      </c>
      <c r="F41" s="385">
        <v>0.2</v>
      </c>
      <c r="G41" s="386"/>
      <c r="H41" s="11"/>
    </row>
    <row r="42" spans="2:15" ht="18.75" x14ac:dyDescent="0.3">
      <c r="B42" s="337"/>
      <c r="C42" s="360" t="s">
        <v>44</v>
      </c>
      <c r="D42" s="361"/>
      <c r="E42" s="318">
        <f>IF(PHVA!L38&gt;=40,40,PHVA!L38)/100</f>
        <v>0.1</v>
      </c>
      <c r="F42" s="385">
        <v>0.2</v>
      </c>
      <c r="G42" s="386"/>
      <c r="H42" s="11"/>
    </row>
    <row r="43" spans="2:15" ht="21.75" thickBot="1" x14ac:dyDescent="0.3">
      <c r="B43" s="387" t="s">
        <v>45</v>
      </c>
      <c r="C43" s="388"/>
      <c r="D43" s="388"/>
      <c r="E43" s="15">
        <f>SUM(E39:E42)</f>
        <v>0.62358333333333327</v>
      </c>
      <c r="F43" s="389">
        <f>SUM(F39:G42)</f>
        <v>1</v>
      </c>
      <c r="G43" s="390"/>
    </row>
    <row r="52" spans="2:16" ht="15.75" thickBot="1" x14ac:dyDescent="0.3"/>
    <row r="53" spans="2:16" ht="21.75" thickBot="1" x14ac:dyDescent="0.3">
      <c r="B53" s="338" t="s">
        <v>46</v>
      </c>
      <c r="C53" s="339"/>
      <c r="D53" s="339"/>
      <c r="E53" s="339"/>
      <c r="F53" s="339"/>
      <c r="G53" s="339"/>
      <c r="H53" s="339"/>
      <c r="I53" s="339"/>
      <c r="J53" s="339"/>
      <c r="K53" s="339"/>
      <c r="L53" s="339"/>
      <c r="M53" s="339"/>
      <c r="N53" s="339"/>
      <c r="O53" s="340"/>
    </row>
    <row r="54" spans="2:16" ht="21" x14ac:dyDescent="0.35">
      <c r="C54" s="16"/>
      <c r="D54" s="17"/>
      <c r="E54" s="17"/>
      <c r="F54" s="17"/>
      <c r="G54" s="17"/>
      <c r="H54" s="17"/>
      <c r="I54" s="17"/>
      <c r="J54" s="17"/>
      <c r="K54" s="17"/>
      <c r="L54" s="17"/>
      <c r="M54" s="17"/>
      <c r="N54" s="17"/>
      <c r="O54" s="17"/>
    </row>
    <row r="55" spans="2:16" ht="21" x14ac:dyDescent="0.35">
      <c r="D55" s="18"/>
      <c r="E55" s="368" t="s">
        <v>47</v>
      </c>
      <c r="F55" s="369" t="s">
        <v>48</v>
      </c>
      <c r="G55" s="369" t="s">
        <v>49</v>
      </c>
      <c r="K55" s="17"/>
      <c r="L55" s="17"/>
      <c r="O55" s="362" t="s">
        <v>50</v>
      </c>
      <c r="P55" s="362"/>
    </row>
    <row r="56" spans="2:16" ht="21" x14ac:dyDescent="0.35">
      <c r="D56" s="18"/>
      <c r="E56" s="368"/>
      <c r="F56" s="369"/>
      <c r="G56" s="369"/>
      <c r="K56" s="17"/>
      <c r="L56" s="17"/>
      <c r="O56" s="363"/>
      <c r="P56" s="363"/>
    </row>
    <row r="57" spans="2:16" ht="21" x14ac:dyDescent="0.35">
      <c r="C57" s="364" t="s">
        <v>51</v>
      </c>
      <c r="D57" s="365" t="s">
        <v>52</v>
      </c>
      <c r="E57" s="353" t="str">
        <f>IF(F57&lt;3,"SUFICIENTE",IF(F57&lt;7,"INTERMEDIO","CRITICO"))</f>
        <v>INTERMEDIO</v>
      </c>
      <c r="F57" s="354">
        <f>COUNTIF(MADUREZ!H12:H21,"MENOR")</f>
        <v>6</v>
      </c>
      <c r="G57" s="355">
        <v>10</v>
      </c>
      <c r="K57" s="17"/>
      <c r="L57" s="17"/>
      <c r="O57" s="19" t="s">
        <v>53</v>
      </c>
      <c r="P57" s="19" t="s">
        <v>54</v>
      </c>
    </row>
    <row r="58" spans="2:16" ht="21" x14ac:dyDescent="0.35">
      <c r="C58" s="364"/>
      <c r="D58" s="365"/>
      <c r="E58" s="353"/>
      <c r="F58" s="354"/>
      <c r="G58" s="355"/>
      <c r="K58" s="17"/>
      <c r="L58" s="17"/>
      <c r="O58" s="19" t="s">
        <v>55</v>
      </c>
      <c r="P58" s="20" t="s">
        <v>56</v>
      </c>
    </row>
    <row r="59" spans="2:16" ht="21" x14ac:dyDescent="0.35">
      <c r="C59" s="364"/>
      <c r="D59" s="366" t="s">
        <v>57</v>
      </c>
      <c r="E59" s="353" t="str">
        <f>IF(F59&lt;7,"SUFICIENTE",IF(F59&lt;15,"INTERMEDIO","CRÍTICO"))</f>
        <v>CRÍTICO</v>
      </c>
      <c r="F59" s="354">
        <f>COUNTIF(MADUREZ!J12:J33,"MENOR")</f>
        <v>16</v>
      </c>
      <c r="G59" s="355">
        <v>21</v>
      </c>
      <c r="K59" s="17"/>
      <c r="L59" s="17"/>
      <c r="O59" s="19" t="s">
        <v>58</v>
      </c>
      <c r="P59" s="19" t="s">
        <v>59</v>
      </c>
    </row>
    <row r="60" spans="2:16" ht="21" x14ac:dyDescent="0.35">
      <c r="C60" s="364"/>
      <c r="D60" s="367"/>
      <c r="E60" s="353"/>
      <c r="F60" s="354"/>
      <c r="G60" s="355"/>
      <c r="K60" s="17"/>
      <c r="L60" s="17"/>
      <c r="M60" s="17"/>
      <c r="N60" s="17"/>
      <c r="O60" s="17"/>
    </row>
    <row r="61" spans="2:16" ht="21" x14ac:dyDescent="0.35">
      <c r="C61" s="364"/>
      <c r="D61" s="358" t="s">
        <v>60</v>
      </c>
      <c r="E61" s="353" t="str">
        <f>IF(F61&lt;14,"SUFICIENTE",IF(F61&lt;30,"INTERMEDIO","CRÍTICO"))</f>
        <v>CRÍTICO</v>
      </c>
      <c r="F61" s="354">
        <f>COUNTIF(MADUREZ!L12:L55,"MENOR")</f>
        <v>37</v>
      </c>
      <c r="G61" s="355">
        <v>42</v>
      </c>
      <c r="K61" s="17"/>
      <c r="L61" s="17"/>
      <c r="M61" s="17"/>
      <c r="N61" s="17"/>
      <c r="O61" s="17"/>
    </row>
    <row r="62" spans="2:16" ht="21" x14ac:dyDescent="0.35">
      <c r="C62" s="364"/>
      <c r="D62" s="359"/>
      <c r="E62" s="353"/>
      <c r="F62" s="354"/>
      <c r="G62" s="355"/>
      <c r="K62" s="17"/>
      <c r="L62" s="17"/>
      <c r="M62" s="17"/>
      <c r="N62" s="17"/>
      <c r="O62" s="17"/>
    </row>
    <row r="63" spans="2:16" ht="21" x14ac:dyDescent="0.35">
      <c r="B63" s="2"/>
      <c r="C63" s="364"/>
      <c r="D63" s="351" t="s">
        <v>61</v>
      </c>
      <c r="E63" s="353" t="str">
        <f>IF(F63&lt;20,"SUFICIENTE",IF(F63&lt;40,"INTERMEDIO","CRÍTICO"))</f>
        <v>CRÍTICO</v>
      </c>
      <c r="F63" s="354">
        <f>COUNTIF(MADUREZ!N12:N73,"MENOR")</f>
        <v>51</v>
      </c>
      <c r="G63" s="355">
        <v>59</v>
      </c>
      <c r="K63" s="17"/>
      <c r="L63" s="17"/>
      <c r="M63" s="17"/>
      <c r="N63" s="17"/>
      <c r="O63" s="17"/>
    </row>
    <row r="64" spans="2:16" ht="21" x14ac:dyDescent="0.35">
      <c r="B64" s="2"/>
      <c r="C64" s="364"/>
      <c r="D64" s="352"/>
      <c r="E64" s="353"/>
      <c r="F64" s="354"/>
      <c r="G64" s="355"/>
      <c r="K64" s="17"/>
      <c r="L64" s="17"/>
      <c r="M64" s="17"/>
      <c r="N64" s="17"/>
      <c r="O64" s="17"/>
    </row>
    <row r="65" spans="1:17" ht="21" x14ac:dyDescent="0.35">
      <c r="B65" s="2"/>
      <c r="C65" s="364"/>
      <c r="D65" s="356" t="s">
        <v>62</v>
      </c>
      <c r="E65" s="353" t="str">
        <f>IF(F65&lt;20,"SUFICIENTE",IF(F65&lt;20,"INTERMEDIO","CRÍTICO"))</f>
        <v>CRÍTICO</v>
      </c>
      <c r="F65" s="354">
        <f>COUNTIF(MADUREZ!P12:P75,"MENOR")</f>
        <v>55</v>
      </c>
      <c r="G65" s="355">
        <v>60</v>
      </c>
      <c r="K65" s="17"/>
      <c r="L65" s="17"/>
      <c r="M65" s="17"/>
      <c r="N65" s="17"/>
      <c r="O65" s="17"/>
    </row>
    <row r="66" spans="1:17" ht="21" x14ac:dyDescent="0.35">
      <c r="B66" s="2"/>
      <c r="C66" s="364"/>
      <c r="D66" s="357"/>
      <c r="E66" s="353"/>
      <c r="F66" s="354"/>
      <c r="G66" s="355"/>
      <c r="K66" s="17"/>
      <c r="L66" s="17"/>
      <c r="M66" s="17"/>
      <c r="N66" s="17"/>
      <c r="O66" s="17"/>
    </row>
    <row r="67" spans="1:17" ht="21" x14ac:dyDescent="0.35">
      <c r="C67" s="16"/>
      <c r="D67" s="17"/>
      <c r="E67" s="17"/>
      <c r="F67" s="17"/>
      <c r="G67" s="17"/>
      <c r="H67" s="17"/>
      <c r="I67" s="17"/>
      <c r="J67" s="17"/>
      <c r="K67" s="17"/>
      <c r="L67" s="17"/>
      <c r="M67" s="17"/>
      <c r="N67" s="17"/>
      <c r="O67" s="17"/>
    </row>
    <row r="68" spans="1:17" ht="15.75" thickBot="1" x14ac:dyDescent="0.3"/>
    <row r="69" spans="1:17" ht="21.75" thickBot="1" x14ac:dyDescent="0.3">
      <c r="B69" s="338" t="s">
        <v>63</v>
      </c>
      <c r="C69" s="339"/>
      <c r="D69" s="339"/>
      <c r="E69" s="339"/>
      <c r="F69" s="339"/>
      <c r="G69" s="339"/>
      <c r="H69" s="339"/>
      <c r="I69" s="339"/>
      <c r="J69" s="339"/>
      <c r="K69" s="339"/>
      <c r="L69" s="339"/>
      <c r="M69" s="339"/>
      <c r="N69" s="339"/>
      <c r="O69" s="340"/>
    </row>
    <row r="71" spans="1:17" ht="15.75" hidden="1" thickBot="1" x14ac:dyDescent="0.3">
      <c r="B71" s="320" t="s">
        <v>64</v>
      </c>
      <c r="D71" s="32" t="s">
        <v>65</v>
      </c>
      <c r="E71" s="33"/>
      <c r="F71" s="33"/>
      <c r="G71" s="33"/>
      <c r="H71" s="33"/>
      <c r="I71" s="33"/>
      <c r="J71" s="33"/>
      <c r="K71" s="33"/>
      <c r="L71" s="33"/>
      <c r="M71" s="33"/>
      <c r="N71" s="33"/>
      <c r="O71" s="33"/>
      <c r="P71" s="33"/>
      <c r="Q71" s="33"/>
    </row>
    <row r="72" spans="1:17" hidden="1" x14ac:dyDescent="0.25">
      <c r="B72" s="321" t="s">
        <v>66</v>
      </c>
      <c r="D72" s="21">
        <v>60</v>
      </c>
    </row>
    <row r="73" spans="1:17" hidden="1" x14ac:dyDescent="0.25">
      <c r="B73" s="319" t="s">
        <v>67</v>
      </c>
      <c r="D73" s="21">
        <v>60</v>
      </c>
    </row>
    <row r="74" spans="1:17" hidden="1" x14ac:dyDescent="0.25">
      <c r="B74" s="319" t="s">
        <v>68</v>
      </c>
      <c r="D74" s="21">
        <v>60</v>
      </c>
    </row>
    <row r="75" spans="1:17" hidden="1" x14ac:dyDescent="0.25">
      <c r="B75" s="319" t="s">
        <v>69</v>
      </c>
      <c r="D75" s="21">
        <v>60</v>
      </c>
    </row>
    <row r="76" spans="1:17" ht="15.75" hidden="1" thickBot="1" x14ac:dyDescent="0.3">
      <c r="B76" s="322" t="s">
        <v>70</v>
      </c>
      <c r="D76" s="21">
        <v>60</v>
      </c>
    </row>
    <row r="77" spans="1:17" ht="15.75" hidden="1" thickBot="1" x14ac:dyDescent="0.3">
      <c r="B77" s="323" t="s">
        <v>71</v>
      </c>
      <c r="D77" s="22"/>
    </row>
    <row r="78" spans="1:17" x14ac:dyDescent="0.25">
      <c r="A78" s="23"/>
      <c r="B78" s="24"/>
      <c r="C78" s="25"/>
      <c r="D78" s="26"/>
      <c r="E78" s="23"/>
      <c r="F78" s="23"/>
      <c r="G78" s="23"/>
      <c r="H78" s="23"/>
      <c r="I78" s="23"/>
      <c r="J78" s="23"/>
      <c r="K78" s="23"/>
      <c r="L78" s="23"/>
      <c r="M78" s="23"/>
      <c r="N78" s="23"/>
      <c r="O78" s="23"/>
      <c r="P78" s="23"/>
      <c r="Q78" s="23"/>
    </row>
    <row r="79" spans="1:17" x14ac:dyDescent="0.25">
      <c r="A79" s="23"/>
      <c r="B79" s="24"/>
      <c r="C79" s="25"/>
      <c r="D79" s="26"/>
      <c r="E79" s="23"/>
      <c r="F79" s="23"/>
      <c r="G79" s="23"/>
      <c r="H79" s="23"/>
      <c r="I79" s="23"/>
      <c r="J79" s="23"/>
      <c r="K79" s="23"/>
      <c r="L79" s="23"/>
      <c r="M79" s="23"/>
      <c r="N79" s="23"/>
      <c r="O79" s="23"/>
      <c r="P79" s="23"/>
      <c r="Q79" s="23"/>
    </row>
    <row r="80" spans="1:17" x14ac:dyDescent="0.25">
      <c r="A80" s="23"/>
      <c r="B80" s="24"/>
      <c r="C80" s="25"/>
      <c r="D80" s="26"/>
      <c r="E80" s="23"/>
      <c r="F80" s="23"/>
      <c r="G80" s="23"/>
      <c r="H80" s="23"/>
      <c r="I80" s="23"/>
      <c r="J80" s="23"/>
      <c r="K80" s="23"/>
      <c r="L80" s="23"/>
      <c r="M80" s="23"/>
      <c r="N80" s="23"/>
      <c r="O80" s="23"/>
      <c r="P80" s="23"/>
      <c r="Q80" s="23"/>
    </row>
    <row r="81" spans="1:17" x14ac:dyDescent="0.25">
      <c r="A81" s="23"/>
      <c r="B81" s="24"/>
      <c r="C81" s="25"/>
      <c r="D81" s="26"/>
      <c r="E81" s="23"/>
      <c r="F81" s="23"/>
      <c r="G81" s="23"/>
      <c r="H81" s="23"/>
      <c r="I81" s="23"/>
      <c r="J81" s="23"/>
      <c r="K81" s="23"/>
      <c r="L81" s="23"/>
      <c r="M81" s="23"/>
      <c r="N81" s="23"/>
      <c r="O81" s="23"/>
      <c r="P81" s="23"/>
      <c r="Q81" s="23"/>
    </row>
    <row r="82" spans="1:17" x14ac:dyDescent="0.25">
      <c r="A82" s="23"/>
      <c r="B82" s="24"/>
      <c r="C82" s="25"/>
      <c r="D82" s="26"/>
      <c r="E82" s="23"/>
      <c r="F82" s="23"/>
      <c r="G82" s="23"/>
      <c r="H82" s="23"/>
      <c r="I82" s="23"/>
      <c r="J82" s="23"/>
      <c r="K82" s="23"/>
      <c r="L82" s="23"/>
      <c r="M82" s="23"/>
      <c r="N82" s="23"/>
      <c r="O82" s="23"/>
      <c r="P82" s="23"/>
      <c r="Q82" s="23"/>
    </row>
    <row r="83" spans="1:17" x14ac:dyDescent="0.25">
      <c r="A83" s="23"/>
      <c r="B83" s="24"/>
      <c r="C83" s="25"/>
      <c r="D83" s="26"/>
      <c r="E83" s="23"/>
      <c r="F83" s="23"/>
      <c r="G83" s="23"/>
      <c r="H83" s="23"/>
      <c r="I83" s="23"/>
      <c r="J83" s="23"/>
      <c r="K83" s="23"/>
      <c r="L83" s="23"/>
      <c r="M83" s="23"/>
      <c r="N83" s="23"/>
      <c r="O83" s="23"/>
      <c r="P83" s="23"/>
      <c r="Q83" s="23"/>
    </row>
    <row r="84" spans="1:17" x14ac:dyDescent="0.25">
      <c r="A84" s="23"/>
      <c r="B84" s="24"/>
      <c r="C84" s="25"/>
      <c r="D84" s="26"/>
      <c r="E84" s="23"/>
      <c r="F84" s="23"/>
      <c r="G84" s="23"/>
      <c r="H84" s="23"/>
      <c r="I84" s="23"/>
      <c r="J84" s="23"/>
      <c r="K84" s="23"/>
      <c r="L84" s="23"/>
      <c r="M84" s="23"/>
      <c r="N84" s="23"/>
      <c r="O84" s="23"/>
      <c r="P84" s="23"/>
      <c r="Q84" s="23"/>
    </row>
    <row r="85" spans="1:17" x14ac:dyDescent="0.25">
      <c r="A85" s="23"/>
      <c r="B85" s="24"/>
      <c r="C85" s="25"/>
      <c r="D85" s="26"/>
      <c r="E85" s="23"/>
      <c r="F85" s="23"/>
      <c r="G85" s="23"/>
      <c r="H85" s="23"/>
      <c r="I85" s="23"/>
      <c r="J85" s="23"/>
      <c r="K85" s="23"/>
      <c r="L85" s="23"/>
      <c r="M85" s="23"/>
      <c r="N85" s="23"/>
      <c r="O85" s="23"/>
      <c r="P85" s="23"/>
      <c r="Q85" s="23"/>
    </row>
    <row r="86" spans="1:17" x14ac:dyDescent="0.25">
      <c r="A86" s="23"/>
      <c r="B86" s="24"/>
      <c r="C86" s="25"/>
      <c r="D86" s="26"/>
      <c r="E86" s="23"/>
      <c r="F86" s="23"/>
      <c r="G86" s="23"/>
      <c r="H86" s="23"/>
      <c r="I86" s="23"/>
      <c r="J86" s="23"/>
      <c r="K86" s="23"/>
      <c r="L86" s="23"/>
      <c r="M86" s="23"/>
      <c r="N86" s="23"/>
      <c r="O86" s="23"/>
      <c r="P86" s="23"/>
      <c r="Q86" s="23"/>
    </row>
    <row r="87" spans="1:17" x14ac:dyDescent="0.25">
      <c r="A87" s="23"/>
      <c r="B87" s="24"/>
      <c r="C87" s="25"/>
      <c r="D87" s="26"/>
      <c r="E87" s="23"/>
      <c r="F87" s="23"/>
      <c r="G87" s="23"/>
      <c r="H87" s="23"/>
      <c r="I87" s="23"/>
      <c r="J87" s="23"/>
      <c r="K87" s="23"/>
      <c r="L87" s="23"/>
      <c r="M87" s="23"/>
      <c r="N87" s="23"/>
      <c r="O87" s="23"/>
      <c r="P87" s="23"/>
      <c r="Q87" s="23"/>
    </row>
    <row r="88" spans="1:17" x14ac:dyDescent="0.25">
      <c r="A88" s="23"/>
      <c r="B88" s="24"/>
      <c r="C88" s="25"/>
      <c r="D88" s="26"/>
      <c r="E88" s="23"/>
      <c r="F88" s="23"/>
      <c r="G88" s="23"/>
      <c r="H88" s="23"/>
      <c r="I88" s="23"/>
      <c r="J88" s="23"/>
      <c r="K88" s="23"/>
      <c r="L88" s="23"/>
      <c r="M88" s="23"/>
      <c r="N88" s="23"/>
      <c r="O88" s="23"/>
      <c r="P88" s="23"/>
      <c r="Q88" s="23"/>
    </row>
    <row r="89" spans="1:17" x14ac:dyDescent="0.25">
      <c r="A89" s="23"/>
      <c r="B89" s="24"/>
      <c r="C89" s="25"/>
      <c r="D89" s="26"/>
      <c r="E89" s="23"/>
      <c r="F89" s="23"/>
      <c r="G89" s="23"/>
      <c r="H89" s="23"/>
      <c r="I89" s="23"/>
      <c r="J89" s="23"/>
      <c r="K89" s="23"/>
      <c r="L89" s="23"/>
      <c r="M89" s="23"/>
      <c r="N89" s="23"/>
      <c r="O89" s="23"/>
      <c r="P89" s="23"/>
      <c r="Q89" s="23"/>
    </row>
    <row r="90" spans="1:17" x14ac:dyDescent="0.25">
      <c r="A90" s="27"/>
      <c r="B90" s="27"/>
      <c r="C90" s="27"/>
      <c r="D90" s="27"/>
      <c r="E90" s="27"/>
      <c r="F90" s="27"/>
      <c r="G90" s="27"/>
      <c r="H90" s="27"/>
      <c r="I90" s="27"/>
      <c r="J90" s="27"/>
      <c r="K90" s="27"/>
      <c r="L90" s="27"/>
      <c r="M90" s="27"/>
      <c r="N90" s="27"/>
      <c r="O90" s="27"/>
      <c r="P90" s="27"/>
      <c r="Q90" s="27"/>
    </row>
    <row r="93" spans="1:17" x14ac:dyDescent="0.25">
      <c r="B93" s="341" t="s">
        <v>72</v>
      </c>
      <c r="C93" s="341"/>
      <c r="D93" s="341"/>
      <c r="K93" s="28"/>
      <c r="L93" s="29"/>
      <c r="M93" s="29"/>
    </row>
    <row r="94" spans="1:17" x14ac:dyDescent="0.25">
      <c r="B94" s="34" t="s">
        <v>73</v>
      </c>
      <c r="C94" t="s">
        <v>74</v>
      </c>
      <c r="D94" s="317" t="s">
        <v>75</v>
      </c>
      <c r="E94" s="33"/>
      <c r="F94" s="33"/>
      <c r="G94" s="33"/>
      <c r="H94" s="33"/>
      <c r="I94" s="33"/>
      <c r="J94" s="33"/>
      <c r="K94" s="35"/>
      <c r="L94" s="36"/>
      <c r="M94" s="36"/>
      <c r="N94" s="33"/>
      <c r="O94" s="33"/>
      <c r="P94" s="33"/>
      <c r="Q94" s="33"/>
    </row>
    <row r="95" spans="1:17" x14ac:dyDescent="0.25">
      <c r="B95" s="326" t="s">
        <v>67</v>
      </c>
      <c r="C95" s="31">
        <v>0</v>
      </c>
      <c r="D95" s="31">
        <v>100</v>
      </c>
      <c r="K95" s="28"/>
      <c r="L95" s="29"/>
      <c r="M95" s="29"/>
    </row>
    <row r="96" spans="1:17" x14ac:dyDescent="0.25">
      <c r="B96" s="326" t="s">
        <v>66</v>
      </c>
      <c r="C96" s="31">
        <v>0</v>
      </c>
      <c r="D96" s="31">
        <v>100</v>
      </c>
      <c r="K96" s="28"/>
      <c r="L96" s="29"/>
      <c r="M96" s="29"/>
    </row>
    <row r="97" spans="2:13" x14ac:dyDescent="0.25">
      <c r="B97" s="326" t="s">
        <v>70</v>
      </c>
      <c r="C97" s="31">
        <v>0</v>
      </c>
      <c r="D97" s="31">
        <v>100</v>
      </c>
      <c r="K97" s="28"/>
      <c r="L97" s="29"/>
      <c r="M97" s="29"/>
    </row>
    <row r="98" spans="2:13" x14ac:dyDescent="0.25">
      <c r="B98" s="326" t="s">
        <v>69</v>
      </c>
      <c r="C98" s="31">
        <v>0</v>
      </c>
      <c r="D98" s="31">
        <v>100</v>
      </c>
      <c r="K98" s="28"/>
      <c r="L98" s="29"/>
      <c r="M98" s="29"/>
    </row>
    <row r="99" spans="2:13" x14ac:dyDescent="0.25">
      <c r="B99" s="326" t="s">
        <v>76</v>
      </c>
      <c r="C99" s="31">
        <v>0</v>
      </c>
      <c r="D99" s="31">
        <v>100</v>
      </c>
    </row>
  </sheetData>
  <mergeCells count="74">
    <mergeCell ref="B12:C12"/>
    <mergeCell ref="D12:O12"/>
    <mergeCell ref="F38:G38"/>
    <mergeCell ref="F39:G39"/>
    <mergeCell ref="F40:G40"/>
    <mergeCell ref="B13:C13"/>
    <mergeCell ref="D13:O13"/>
    <mergeCell ref="B15:O15"/>
    <mergeCell ref="B17:B18"/>
    <mergeCell ref="C17:G17"/>
    <mergeCell ref="C18:E18"/>
    <mergeCell ref="C30:E30"/>
    <mergeCell ref="C19:E19"/>
    <mergeCell ref="C20:E20"/>
    <mergeCell ref="C21:E21"/>
    <mergeCell ref="C22:E22"/>
    <mergeCell ref="D2:M9"/>
    <mergeCell ref="B10:C10"/>
    <mergeCell ref="D10:O10"/>
    <mergeCell ref="B11:C11"/>
    <mergeCell ref="D11:O11"/>
    <mergeCell ref="C23:E23"/>
    <mergeCell ref="C24:E24"/>
    <mergeCell ref="C25:E25"/>
    <mergeCell ref="C26:E26"/>
    <mergeCell ref="C27:E27"/>
    <mergeCell ref="C28:E28"/>
    <mergeCell ref="C29:E29"/>
    <mergeCell ref="B53:O53"/>
    <mergeCell ref="C31:E31"/>
    <mergeCell ref="C32:E32"/>
    <mergeCell ref="B33:E33"/>
    <mergeCell ref="B35:O35"/>
    <mergeCell ref="B37:B38"/>
    <mergeCell ref="C37:G37"/>
    <mergeCell ref="C38:D38"/>
    <mergeCell ref="F41:G41"/>
    <mergeCell ref="F42:G42"/>
    <mergeCell ref="B43:D43"/>
    <mergeCell ref="F43:G43"/>
    <mergeCell ref="C39:D39"/>
    <mergeCell ref="C40:D40"/>
    <mergeCell ref="D61:D62"/>
    <mergeCell ref="C41:D41"/>
    <mergeCell ref="C42:D42"/>
    <mergeCell ref="O55:P56"/>
    <mergeCell ref="C57:C66"/>
    <mergeCell ref="D57:D58"/>
    <mergeCell ref="E57:E58"/>
    <mergeCell ref="F57:F58"/>
    <mergeCell ref="G57:G58"/>
    <mergeCell ref="D59:D60"/>
    <mergeCell ref="E61:E62"/>
    <mergeCell ref="F61:F62"/>
    <mergeCell ref="G61:G62"/>
    <mergeCell ref="E55:E56"/>
    <mergeCell ref="F55:F56"/>
    <mergeCell ref="G55:G56"/>
    <mergeCell ref="B39:B42"/>
    <mergeCell ref="B69:O69"/>
    <mergeCell ref="B93:D93"/>
    <mergeCell ref="N2:O9"/>
    <mergeCell ref="B2:C9"/>
    <mergeCell ref="D63:D64"/>
    <mergeCell ref="E63:E64"/>
    <mergeCell ref="F63:F64"/>
    <mergeCell ref="G63:G64"/>
    <mergeCell ref="D65:D66"/>
    <mergeCell ref="E65:E66"/>
    <mergeCell ref="F65:F66"/>
    <mergeCell ref="G65:G66"/>
    <mergeCell ref="E59:E60"/>
    <mergeCell ref="F59:F60"/>
    <mergeCell ref="G59:G60"/>
  </mergeCell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D5" sqref="D5"/>
    </sheetView>
  </sheetViews>
  <sheetFormatPr baseColWidth="10" defaultRowHeight="15" x14ac:dyDescent="0.25"/>
  <cols>
    <col min="2" max="2" width="24" style="58" customWidth="1"/>
    <col min="3" max="3" width="19.140625" style="58" customWidth="1"/>
    <col min="4" max="4" width="30.7109375" style="58" customWidth="1"/>
  </cols>
  <sheetData>
    <row r="1" spans="1:5" ht="15.75" thickBot="1" x14ac:dyDescent="0.3">
      <c r="A1" s="37"/>
      <c r="B1" s="303"/>
      <c r="C1" s="303"/>
      <c r="D1" s="303"/>
      <c r="E1" s="37"/>
    </row>
    <row r="2" spans="1:5" ht="15.75" thickBot="1" x14ac:dyDescent="0.3">
      <c r="A2" s="37"/>
      <c r="B2" s="418" t="s">
        <v>77</v>
      </c>
      <c r="C2" s="419"/>
      <c r="D2" s="420"/>
      <c r="E2" s="38"/>
    </row>
    <row r="3" spans="1:5" ht="15.75" thickBot="1" x14ac:dyDescent="0.3">
      <c r="A3" s="37"/>
      <c r="B3" s="39" t="s">
        <v>78</v>
      </c>
      <c r="C3" s="40" t="s">
        <v>79</v>
      </c>
      <c r="D3" s="41" t="s">
        <v>80</v>
      </c>
      <c r="E3" s="38"/>
    </row>
    <row r="4" spans="1:5" ht="15.75" thickBot="1" x14ac:dyDescent="0.3">
      <c r="A4" s="37"/>
      <c r="B4" s="42" t="s">
        <v>81</v>
      </c>
      <c r="C4" s="43" t="s">
        <v>82</v>
      </c>
      <c r="D4" s="44" t="s">
        <v>83</v>
      </c>
      <c r="E4" s="38"/>
    </row>
    <row r="5" spans="1:5" ht="64.5" thickBot="1" x14ac:dyDescent="0.3">
      <c r="A5" s="37"/>
      <c r="B5" s="42" t="s">
        <v>84</v>
      </c>
      <c r="C5" s="45">
        <v>0</v>
      </c>
      <c r="D5" s="44" t="s">
        <v>85</v>
      </c>
      <c r="E5" s="38"/>
    </row>
    <row r="6" spans="1:5" ht="141" thickBot="1" x14ac:dyDescent="0.3">
      <c r="A6" s="37"/>
      <c r="B6" s="42" t="s">
        <v>52</v>
      </c>
      <c r="C6" s="45">
        <v>20</v>
      </c>
      <c r="D6" s="44" t="s">
        <v>86</v>
      </c>
      <c r="E6" s="38"/>
    </row>
    <row r="7" spans="1:5" ht="141" thickBot="1" x14ac:dyDescent="0.3">
      <c r="A7" s="37"/>
      <c r="B7" s="42" t="s">
        <v>57</v>
      </c>
      <c r="C7" s="45">
        <v>40</v>
      </c>
      <c r="D7" s="44" t="s">
        <v>87</v>
      </c>
      <c r="E7" s="38"/>
    </row>
    <row r="8" spans="1:5" ht="102.75" thickBot="1" x14ac:dyDescent="0.3">
      <c r="A8" s="37"/>
      <c r="B8" s="42" t="s">
        <v>88</v>
      </c>
      <c r="C8" s="45">
        <v>60</v>
      </c>
      <c r="D8" s="44" t="s">
        <v>89</v>
      </c>
      <c r="E8" s="38"/>
    </row>
    <row r="9" spans="1:5" ht="77.25" thickBot="1" x14ac:dyDescent="0.3">
      <c r="A9" s="37"/>
      <c r="B9" s="46" t="s">
        <v>90</v>
      </c>
      <c r="C9" s="47">
        <v>80</v>
      </c>
      <c r="D9" s="48" t="s">
        <v>91</v>
      </c>
      <c r="E9" s="38"/>
    </row>
    <row r="10" spans="1:5" ht="63.75" x14ac:dyDescent="0.25">
      <c r="A10" s="37"/>
      <c r="B10" s="46" t="s">
        <v>62</v>
      </c>
      <c r="C10" s="47">
        <v>100</v>
      </c>
      <c r="D10" s="48" t="s">
        <v>92</v>
      </c>
      <c r="E10" s="37"/>
    </row>
    <row r="11" spans="1:5" x14ac:dyDescent="0.25">
      <c r="A11" s="37"/>
      <c r="B11" s="303"/>
      <c r="C11" s="303"/>
      <c r="D11" s="303"/>
      <c r="E11" s="37"/>
    </row>
  </sheetData>
  <mergeCells count="1">
    <mergeCell ref="B2:D2"/>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1"/>
  <sheetViews>
    <sheetView tabSelected="1" topLeftCell="B19" zoomScaleNormal="100" workbookViewId="0">
      <selection activeCell="O37" sqref="O37"/>
    </sheetView>
  </sheetViews>
  <sheetFormatPr baseColWidth="10" defaultRowHeight="15" x14ac:dyDescent="0.25"/>
  <cols>
    <col min="3" max="3" width="16.42578125" customWidth="1"/>
    <col min="6" max="6" width="25.7109375" customWidth="1"/>
    <col min="15" max="15" width="26.140625" customWidth="1"/>
    <col min="16" max="16" width="32.42578125" customWidth="1"/>
  </cols>
  <sheetData>
    <row r="1" spans="2:17" ht="15.75" thickBot="1" x14ac:dyDescent="0.3">
      <c r="B1" s="1"/>
    </row>
    <row r="2" spans="2:17" x14ac:dyDescent="0.25">
      <c r="B2" s="449" t="s">
        <v>1</v>
      </c>
      <c r="C2" s="450"/>
      <c r="D2" s="456" t="s">
        <v>93</v>
      </c>
      <c r="E2" s="457"/>
      <c r="F2" s="457"/>
      <c r="G2" s="457"/>
      <c r="H2" s="457"/>
      <c r="I2" s="457"/>
      <c r="J2" s="457"/>
      <c r="K2" s="457"/>
      <c r="L2" s="457"/>
      <c r="M2" s="457"/>
      <c r="N2" s="457"/>
      <c r="O2" s="460" t="s">
        <v>94</v>
      </c>
      <c r="P2" s="461"/>
    </row>
    <row r="3" spans="2:17" x14ac:dyDescent="0.25">
      <c r="B3" s="451"/>
      <c r="C3" s="452"/>
      <c r="D3" s="458"/>
      <c r="E3" s="459"/>
      <c r="F3" s="459"/>
      <c r="G3" s="459"/>
      <c r="H3" s="459"/>
      <c r="I3" s="459"/>
      <c r="J3" s="459"/>
      <c r="K3" s="459"/>
      <c r="L3" s="459"/>
      <c r="M3" s="459"/>
      <c r="N3" s="459"/>
      <c r="O3" s="462"/>
      <c r="P3" s="463"/>
    </row>
    <row r="4" spans="2:17" x14ac:dyDescent="0.25">
      <c r="B4" s="451"/>
      <c r="C4" s="452"/>
      <c r="D4" s="458"/>
      <c r="E4" s="459"/>
      <c r="F4" s="459"/>
      <c r="G4" s="459"/>
      <c r="H4" s="459"/>
      <c r="I4" s="459"/>
      <c r="J4" s="459"/>
      <c r="K4" s="459"/>
      <c r="L4" s="459"/>
      <c r="M4" s="459"/>
      <c r="N4" s="459"/>
      <c r="O4" s="462"/>
      <c r="P4" s="463"/>
    </row>
    <row r="5" spans="2:17" ht="15.75" thickBot="1" x14ac:dyDescent="0.3">
      <c r="B5" s="451"/>
      <c r="C5" s="452"/>
      <c r="D5" s="458"/>
      <c r="E5" s="459"/>
      <c r="F5" s="459"/>
      <c r="G5" s="459"/>
      <c r="H5" s="459"/>
      <c r="I5" s="459"/>
      <c r="J5" s="459"/>
      <c r="K5" s="459"/>
      <c r="L5" s="459"/>
      <c r="M5" s="459"/>
      <c r="N5" s="459"/>
      <c r="O5" s="462"/>
      <c r="P5" s="463"/>
    </row>
    <row r="6" spans="2:17" x14ac:dyDescent="0.25">
      <c r="B6" s="451"/>
      <c r="C6" s="453"/>
      <c r="D6" s="466" t="str">
        <f>PORTADA!D10</f>
        <v>EMPRESA SOCIAL DEL ESTADO CENTRO DE REHABILITACION INTEGRAL DE BOYACA</v>
      </c>
      <c r="E6" s="467"/>
      <c r="F6" s="467"/>
      <c r="G6" s="467"/>
      <c r="H6" s="467"/>
      <c r="I6" s="467"/>
      <c r="J6" s="467"/>
      <c r="K6" s="467"/>
      <c r="L6" s="467"/>
      <c r="M6" s="467"/>
      <c r="N6" s="467"/>
      <c r="O6" s="462"/>
      <c r="P6" s="463"/>
      <c r="Q6" s="54"/>
    </row>
    <row r="7" spans="2:17" x14ac:dyDescent="0.25">
      <c r="B7" s="451"/>
      <c r="C7" s="453"/>
      <c r="D7" s="468"/>
      <c r="E7" s="469"/>
      <c r="F7" s="469"/>
      <c r="G7" s="469"/>
      <c r="H7" s="469"/>
      <c r="I7" s="469"/>
      <c r="J7" s="469"/>
      <c r="K7" s="469"/>
      <c r="L7" s="469"/>
      <c r="M7" s="469"/>
      <c r="N7" s="469"/>
      <c r="O7" s="462"/>
      <c r="P7" s="463"/>
      <c r="Q7" s="54"/>
    </row>
    <row r="8" spans="2:17" x14ac:dyDescent="0.25">
      <c r="B8" s="451"/>
      <c r="C8" s="453"/>
      <c r="D8" s="468"/>
      <c r="E8" s="469"/>
      <c r="F8" s="469"/>
      <c r="G8" s="469"/>
      <c r="H8" s="469"/>
      <c r="I8" s="469"/>
      <c r="J8" s="469"/>
      <c r="K8" s="469"/>
      <c r="L8" s="469"/>
      <c r="M8" s="469"/>
      <c r="N8" s="469"/>
      <c r="O8" s="462"/>
      <c r="P8" s="463"/>
      <c r="Q8" s="54"/>
    </row>
    <row r="9" spans="2:17" ht="15.75" thickBot="1" x14ac:dyDescent="0.3">
      <c r="B9" s="454"/>
      <c r="C9" s="455"/>
      <c r="D9" s="470"/>
      <c r="E9" s="471"/>
      <c r="F9" s="471"/>
      <c r="G9" s="471"/>
      <c r="H9" s="471"/>
      <c r="I9" s="471"/>
      <c r="J9" s="471"/>
      <c r="K9" s="471"/>
      <c r="L9" s="471"/>
      <c r="M9" s="471"/>
      <c r="N9" s="471"/>
      <c r="O9" s="464"/>
      <c r="P9" s="465"/>
      <c r="Q9" s="54"/>
    </row>
    <row r="10" spans="2:17" x14ac:dyDescent="0.25">
      <c r="P10" s="54"/>
      <c r="Q10" s="54"/>
    </row>
    <row r="11" spans="2:17" ht="14.45" customHeight="1" x14ac:dyDescent="0.25">
      <c r="B11" s="446" t="s">
        <v>95</v>
      </c>
      <c r="C11" s="447"/>
      <c r="D11" s="447"/>
      <c r="E11" s="447"/>
      <c r="F11" s="447"/>
      <c r="G11" s="447"/>
      <c r="H11" s="447"/>
      <c r="I11" s="447"/>
      <c r="J11" s="447"/>
      <c r="K11" s="447"/>
      <c r="L11" s="447"/>
      <c r="M11" s="447"/>
      <c r="N11" s="447"/>
      <c r="O11" s="447"/>
      <c r="P11" s="447"/>
      <c r="Q11" s="54"/>
    </row>
    <row r="12" spans="2:17" x14ac:dyDescent="0.25">
      <c r="B12" s="442" t="s">
        <v>96</v>
      </c>
      <c r="C12" s="442"/>
      <c r="D12" s="424" t="s">
        <v>1279</v>
      </c>
      <c r="E12" s="424"/>
      <c r="F12" s="424"/>
      <c r="G12" s="424"/>
      <c r="H12" s="424"/>
      <c r="I12" s="424"/>
      <c r="J12" s="424"/>
      <c r="K12" s="424"/>
      <c r="L12" s="424"/>
      <c r="M12" s="424"/>
      <c r="N12" s="424"/>
      <c r="O12" s="424"/>
      <c r="P12" s="424"/>
      <c r="Q12" s="54"/>
    </row>
    <row r="13" spans="2:17" x14ac:dyDescent="0.25">
      <c r="B13" s="442" t="s">
        <v>97</v>
      </c>
      <c r="C13" s="442"/>
      <c r="D13" s="443" t="s">
        <v>1275</v>
      </c>
      <c r="E13" s="443"/>
      <c r="F13" s="443"/>
      <c r="G13" s="443"/>
      <c r="H13" s="443"/>
      <c r="I13" s="443"/>
      <c r="J13" s="443"/>
      <c r="K13" s="443"/>
      <c r="L13" s="443"/>
      <c r="M13" s="443"/>
      <c r="N13" s="443"/>
      <c r="O13" s="443"/>
      <c r="P13" s="443"/>
    </row>
    <row r="14" spans="2:17" x14ac:dyDescent="0.25">
      <c r="B14" s="442" t="s">
        <v>1258</v>
      </c>
      <c r="C14" s="442"/>
      <c r="D14" s="444" t="s">
        <v>1278</v>
      </c>
      <c r="E14" s="424"/>
      <c r="F14" s="424"/>
      <c r="G14" s="424"/>
      <c r="H14" s="424"/>
      <c r="I14" s="424"/>
      <c r="J14" s="424"/>
      <c r="K14" s="424"/>
      <c r="L14" s="424"/>
      <c r="M14" s="424"/>
      <c r="N14" s="424"/>
      <c r="O14" s="424"/>
      <c r="P14" s="424"/>
    </row>
    <row r="15" spans="2:17" x14ac:dyDescent="0.25">
      <c r="B15" s="442" t="s">
        <v>98</v>
      </c>
      <c r="C15" s="442"/>
      <c r="D15" s="445"/>
      <c r="E15" s="424"/>
      <c r="F15" s="424"/>
      <c r="G15" s="424"/>
      <c r="H15" s="424"/>
      <c r="I15" s="424"/>
      <c r="J15" s="424"/>
      <c r="K15" s="424"/>
      <c r="L15" s="424"/>
      <c r="M15" s="424"/>
      <c r="N15" s="424"/>
      <c r="O15" s="424"/>
      <c r="P15" s="424"/>
    </row>
    <row r="16" spans="2:17" x14ac:dyDescent="0.25">
      <c r="B16" s="442" t="s">
        <v>99</v>
      </c>
      <c r="C16" s="442"/>
      <c r="D16" s="445"/>
      <c r="E16" s="424"/>
      <c r="F16" s="424"/>
      <c r="G16" s="424"/>
      <c r="H16" s="424"/>
      <c r="I16" s="424"/>
      <c r="J16" s="424"/>
      <c r="K16" s="424"/>
      <c r="L16" s="424"/>
      <c r="M16" s="424"/>
      <c r="N16" s="424"/>
      <c r="O16" s="424"/>
      <c r="P16" s="424"/>
    </row>
    <row r="17" spans="1:17" x14ac:dyDescent="0.25">
      <c r="A17" s="26"/>
      <c r="B17" s="55"/>
      <c r="C17" s="55"/>
      <c r="D17" s="56"/>
      <c r="E17" s="56"/>
      <c r="F17" s="56"/>
      <c r="G17" s="56"/>
      <c r="H17" s="56"/>
      <c r="I17" s="56"/>
      <c r="J17" s="56"/>
      <c r="K17" s="56"/>
      <c r="L17" s="56"/>
      <c r="M17" s="56"/>
      <c r="N17" s="56"/>
      <c r="O17" s="26"/>
      <c r="P17" s="26"/>
      <c r="Q17" s="26"/>
    </row>
    <row r="18" spans="1:17" x14ac:dyDescent="0.25">
      <c r="B18" s="446" t="s">
        <v>100</v>
      </c>
      <c r="C18" s="447"/>
      <c r="D18" s="447"/>
      <c r="E18" s="447"/>
      <c r="F18" s="447"/>
      <c r="G18" s="447"/>
      <c r="H18" s="447"/>
      <c r="I18" s="447"/>
      <c r="J18" s="447"/>
      <c r="K18" s="447"/>
      <c r="L18" s="447"/>
      <c r="M18" s="447"/>
      <c r="N18" s="447"/>
      <c r="O18" s="447"/>
      <c r="P18" s="447"/>
    </row>
    <row r="19" spans="1:17" ht="15.75" x14ac:dyDescent="0.25">
      <c r="A19" s="57"/>
      <c r="B19" s="431" t="s">
        <v>101</v>
      </c>
      <c r="C19" s="432"/>
      <c r="D19" s="432"/>
      <c r="E19" s="432"/>
      <c r="F19" s="433"/>
      <c r="G19" s="448" t="s">
        <v>102</v>
      </c>
      <c r="H19" s="448"/>
      <c r="I19" s="448"/>
      <c r="J19" s="448"/>
      <c r="K19" s="448"/>
      <c r="L19" s="448"/>
      <c r="M19" s="448"/>
      <c r="N19" s="448"/>
      <c r="O19" s="448"/>
      <c r="P19" s="448"/>
      <c r="Q19" s="57"/>
    </row>
    <row r="20" spans="1:17" ht="18.75" x14ac:dyDescent="0.25">
      <c r="A20" s="57"/>
      <c r="B20" s="431" t="s">
        <v>103</v>
      </c>
      <c r="C20" s="432"/>
      <c r="D20" s="432"/>
      <c r="E20" s="432"/>
      <c r="F20" s="433"/>
      <c r="G20" s="434"/>
      <c r="H20" s="434"/>
      <c r="I20" s="434"/>
      <c r="J20" s="434"/>
      <c r="K20" s="434"/>
      <c r="L20" s="434"/>
      <c r="M20" s="434"/>
      <c r="N20" s="434"/>
      <c r="O20" s="434"/>
      <c r="P20" s="434"/>
      <c r="Q20" s="57"/>
    </row>
    <row r="21" spans="1:17" ht="18.75" x14ac:dyDescent="0.25">
      <c r="A21" s="57"/>
      <c r="B21" s="431" t="s">
        <v>104</v>
      </c>
      <c r="C21" s="432"/>
      <c r="D21" s="432"/>
      <c r="E21" s="432"/>
      <c r="F21" s="433"/>
      <c r="G21" s="434"/>
      <c r="H21" s="434"/>
      <c r="I21" s="434"/>
      <c r="J21" s="434"/>
      <c r="K21" s="434"/>
      <c r="L21" s="434"/>
      <c r="M21" s="434"/>
      <c r="N21" s="434"/>
      <c r="O21" s="434"/>
      <c r="P21" s="434"/>
      <c r="Q21" s="57"/>
    </row>
    <row r="22" spans="1:17" ht="15.75" thickBot="1" x14ac:dyDescent="0.3"/>
    <row r="23" spans="1:17" x14ac:dyDescent="0.25">
      <c r="A23" s="57"/>
      <c r="B23" s="435" t="s">
        <v>105</v>
      </c>
      <c r="C23" s="437" t="s">
        <v>106</v>
      </c>
      <c r="D23" s="437"/>
      <c r="E23" s="437"/>
      <c r="F23" s="437"/>
      <c r="G23" s="437"/>
      <c r="H23" s="437"/>
      <c r="I23" s="437"/>
      <c r="J23" s="437"/>
      <c r="K23" s="437"/>
      <c r="L23" s="437"/>
      <c r="M23" s="437"/>
      <c r="N23" s="437"/>
      <c r="O23" s="438" t="s">
        <v>107</v>
      </c>
      <c r="P23" s="440" t="s">
        <v>108</v>
      </c>
      <c r="Q23" s="57"/>
    </row>
    <row r="24" spans="1:17" x14ac:dyDescent="0.25">
      <c r="A24" s="57"/>
      <c r="B24" s="436"/>
      <c r="C24" s="442" t="s">
        <v>109</v>
      </c>
      <c r="D24" s="442"/>
      <c r="E24" s="442"/>
      <c r="F24" s="442"/>
      <c r="G24" s="442"/>
      <c r="H24" s="442"/>
      <c r="I24" s="442"/>
      <c r="J24" s="442"/>
      <c r="K24" s="442"/>
      <c r="L24" s="442"/>
      <c r="M24" s="442"/>
      <c r="N24" s="442"/>
      <c r="O24" s="439"/>
      <c r="P24" s="441"/>
      <c r="Q24" s="57"/>
    </row>
    <row r="25" spans="1:17" x14ac:dyDescent="0.25">
      <c r="A25" s="58"/>
      <c r="B25" s="30">
        <v>1</v>
      </c>
      <c r="C25" s="429" t="s">
        <v>110</v>
      </c>
      <c r="D25" s="429"/>
      <c r="E25" s="429"/>
      <c r="F25" s="429"/>
      <c r="G25" s="429"/>
      <c r="H25" s="429"/>
      <c r="I25" s="429"/>
      <c r="J25" s="429"/>
      <c r="K25" s="429"/>
      <c r="L25" s="429"/>
      <c r="M25" s="429"/>
      <c r="N25" s="429"/>
      <c r="O25" s="30" t="s">
        <v>1292</v>
      </c>
      <c r="P25" s="59"/>
      <c r="Q25" s="58"/>
    </row>
    <row r="26" spans="1:17" x14ac:dyDescent="0.25">
      <c r="A26" s="58"/>
      <c r="B26" s="30">
        <v>2</v>
      </c>
      <c r="C26" s="429" t="s">
        <v>97</v>
      </c>
      <c r="D26" s="429"/>
      <c r="E26" s="429"/>
      <c r="F26" s="429"/>
      <c r="G26" s="429"/>
      <c r="H26" s="429"/>
      <c r="I26" s="429"/>
      <c r="J26" s="429"/>
      <c r="K26" s="429"/>
      <c r="L26" s="429"/>
      <c r="M26" s="429"/>
      <c r="N26" s="429"/>
      <c r="O26" s="30" t="s">
        <v>1292</v>
      </c>
      <c r="P26" s="60"/>
      <c r="Q26" s="58"/>
    </row>
    <row r="27" spans="1:17" x14ac:dyDescent="0.25">
      <c r="A27" s="58"/>
      <c r="B27" s="30">
        <v>3</v>
      </c>
      <c r="C27" s="429" t="s">
        <v>111</v>
      </c>
      <c r="D27" s="429"/>
      <c r="E27" s="429"/>
      <c r="F27" s="429"/>
      <c r="G27" s="429"/>
      <c r="H27" s="429"/>
      <c r="I27" s="429"/>
      <c r="J27" s="429"/>
      <c r="K27" s="429"/>
      <c r="L27" s="429"/>
      <c r="M27" s="429"/>
      <c r="N27" s="429"/>
      <c r="O27" s="30" t="s">
        <v>1292</v>
      </c>
      <c r="P27" s="60" t="s">
        <v>1293</v>
      </c>
      <c r="Q27" s="58"/>
    </row>
    <row r="28" spans="1:17" x14ac:dyDescent="0.25">
      <c r="A28" s="58"/>
      <c r="B28" s="30">
        <v>4</v>
      </c>
      <c r="C28" s="429" t="s">
        <v>98</v>
      </c>
      <c r="D28" s="429"/>
      <c r="E28" s="429"/>
      <c r="F28" s="429"/>
      <c r="G28" s="429"/>
      <c r="H28" s="429"/>
      <c r="I28" s="429"/>
      <c r="J28" s="429"/>
      <c r="K28" s="429"/>
      <c r="L28" s="429"/>
      <c r="M28" s="429"/>
      <c r="N28" s="429"/>
      <c r="O28" s="30" t="s">
        <v>1292</v>
      </c>
      <c r="P28" s="60"/>
      <c r="Q28" s="58"/>
    </row>
    <row r="29" spans="1:17" x14ac:dyDescent="0.25">
      <c r="A29" s="58"/>
      <c r="B29" s="324">
        <v>5</v>
      </c>
      <c r="C29" s="429" t="s">
        <v>112</v>
      </c>
      <c r="D29" s="429"/>
      <c r="E29" s="429"/>
      <c r="F29" s="429"/>
      <c r="G29" s="429"/>
      <c r="H29" s="429"/>
      <c r="I29" s="429"/>
      <c r="J29" s="429"/>
      <c r="K29" s="429"/>
      <c r="L29" s="429"/>
      <c r="M29" s="429"/>
      <c r="N29" s="429"/>
      <c r="O29" s="30" t="s">
        <v>1292</v>
      </c>
      <c r="P29" s="60"/>
      <c r="Q29" s="58"/>
    </row>
    <row r="30" spans="1:17" x14ac:dyDescent="0.25">
      <c r="A30" s="58"/>
      <c r="B30" s="324">
        <v>6</v>
      </c>
      <c r="C30" s="429" t="s">
        <v>113</v>
      </c>
      <c r="D30" s="429"/>
      <c r="E30" s="429"/>
      <c r="F30" s="429"/>
      <c r="G30" s="429"/>
      <c r="H30" s="429"/>
      <c r="I30" s="429"/>
      <c r="J30" s="429"/>
      <c r="K30" s="429"/>
      <c r="L30" s="429"/>
      <c r="M30" s="429"/>
      <c r="N30" s="429"/>
      <c r="O30" s="30" t="s">
        <v>1294</v>
      </c>
      <c r="P30" s="60" t="s">
        <v>1295</v>
      </c>
      <c r="Q30" s="58"/>
    </row>
    <row r="31" spans="1:17" x14ac:dyDescent="0.25">
      <c r="A31" s="58"/>
      <c r="B31" s="324">
        <v>7</v>
      </c>
      <c r="C31" s="429" t="s">
        <v>114</v>
      </c>
      <c r="D31" s="429"/>
      <c r="E31" s="429"/>
      <c r="F31" s="429"/>
      <c r="G31" s="429"/>
      <c r="H31" s="429"/>
      <c r="I31" s="429"/>
      <c r="J31" s="429"/>
      <c r="K31" s="429"/>
      <c r="L31" s="429"/>
      <c r="M31" s="429"/>
      <c r="N31" s="429"/>
      <c r="O31" s="30" t="s">
        <v>1294</v>
      </c>
      <c r="P31" s="60" t="s">
        <v>1297</v>
      </c>
      <c r="Q31" s="58"/>
    </row>
    <row r="32" spans="1:17" x14ac:dyDescent="0.25">
      <c r="A32" s="58"/>
      <c r="B32" s="324">
        <v>8</v>
      </c>
      <c r="C32" s="429" t="s">
        <v>115</v>
      </c>
      <c r="D32" s="429"/>
      <c r="E32" s="429"/>
      <c r="F32" s="429"/>
      <c r="G32" s="429"/>
      <c r="H32" s="429"/>
      <c r="I32" s="429"/>
      <c r="J32" s="429"/>
      <c r="K32" s="429"/>
      <c r="L32" s="429"/>
      <c r="M32" s="429"/>
      <c r="N32" s="429"/>
      <c r="O32" s="30" t="s">
        <v>1294</v>
      </c>
      <c r="P32" s="60" t="s">
        <v>1296</v>
      </c>
      <c r="Q32" s="58"/>
    </row>
    <row r="33" spans="1:17" x14ac:dyDescent="0.25">
      <c r="A33" s="58"/>
      <c r="B33" s="324">
        <v>9</v>
      </c>
      <c r="C33" s="429" t="s">
        <v>116</v>
      </c>
      <c r="D33" s="429"/>
      <c r="E33" s="429"/>
      <c r="F33" s="429"/>
      <c r="G33" s="429"/>
      <c r="H33" s="429"/>
      <c r="I33" s="429"/>
      <c r="J33" s="429"/>
      <c r="K33" s="429"/>
      <c r="L33" s="429"/>
      <c r="M33" s="429"/>
      <c r="N33" s="429"/>
      <c r="O33" s="30" t="s">
        <v>1294</v>
      </c>
      <c r="P33" s="60" t="s">
        <v>1298</v>
      </c>
      <c r="Q33" s="58"/>
    </row>
    <row r="34" spans="1:17" x14ac:dyDescent="0.25">
      <c r="A34" s="58"/>
      <c r="B34" s="324">
        <v>10</v>
      </c>
      <c r="C34" s="430" t="s">
        <v>117</v>
      </c>
      <c r="D34" s="430"/>
      <c r="E34" s="430"/>
      <c r="F34" s="430"/>
      <c r="G34" s="430"/>
      <c r="H34" s="430"/>
      <c r="I34" s="430"/>
      <c r="J34" s="430"/>
      <c r="K34" s="430"/>
      <c r="L34" s="430"/>
      <c r="M34" s="430"/>
      <c r="N34" s="430"/>
      <c r="O34" s="61" t="s">
        <v>1294</v>
      </c>
      <c r="P34" s="62" t="s">
        <v>1298</v>
      </c>
      <c r="Q34" s="58"/>
    </row>
    <row r="35" spans="1:17" x14ac:dyDescent="0.25">
      <c r="A35" s="58"/>
      <c r="B35" s="324">
        <v>11</v>
      </c>
      <c r="C35" s="429" t="s">
        <v>118</v>
      </c>
      <c r="D35" s="429"/>
      <c r="E35" s="429"/>
      <c r="F35" s="429"/>
      <c r="G35" s="429"/>
      <c r="H35" s="429"/>
      <c r="I35" s="429"/>
      <c r="J35" s="429"/>
      <c r="K35" s="429"/>
      <c r="L35" s="429"/>
      <c r="M35" s="429"/>
      <c r="N35" s="429"/>
      <c r="O35" s="334" t="s">
        <v>1294</v>
      </c>
      <c r="P35" s="60" t="s">
        <v>1295</v>
      </c>
      <c r="Q35" s="58"/>
    </row>
    <row r="36" spans="1:17" x14ac:dyDescent="0.25">
      <c r="A36" s="58"/>
      <c r="B36" s="324">
        <v>12</v>
      </c>
      <c r="C36" s="429" t="s">
        <v>119</v>
      </c>
      <c r="D36" s="429"/>
      <c r="E36" s="429"/>
      <c r="F36" s="429"/>
      <c r="G36" s="429"/>
      <c r="H36" s="429"/>
      <c r="I36" s="429"/>
      <c r="J36" s="429"/>
      <c r="K36" s="429"/>
      <c r="L36" s="429"/>
      <c r="M36" s="429"/>
      <c r="N36" s="429"/>
      <c r="O36" s="30" t="s">
        <v>1294</v>
      </c>
      <c r="P36" s="60" t="s">
        <v>1299</v>
      </c>
      <c r="Q36" s="58"/>
    </row>
    <row r="37" spans="1:17" x14ac:dyDescent="0.25">
      <c r="A37" s="58"/>
      <c r="B37" s="324">
        <v>13</v>
      </c>
      <c r="C37" s="429" t="s">
        <v>120</v>
      </c>
      <c r="D37" s="429"/>
      <c r="E37" s="429"/>
      <c r="F37" s="429"/>
      <c r="G37" s="429"/>
      <c r="H37" s="429"/>
      <c r="I37" s="429"/>
      <c r="J37" s="429"/>
      <c r="K37" s="429"/>
      <c r="L37" s="429"/>
      <c r="M37" s="429"/>
      <c r="N37" s="429"/>
      <c r="O37" s="30"/>
      <c r="P37" s="60"/>
      <c r="Q37" s="58"/>
    </row>
    <row r="38" spans="1:17" x14ac:dyDescent="0.25">
      <c r="A38" s="58"/>
      <c r="B38" s="324">
        <v>14</v>
      </c>
      <c r="C38" s="429" t="s">
        <v>121</v>
      </c>
      <c r="D38" s="429"/>
      <c r="E38" s="429"/>
      <c r="F38" s="429"/>
      <c r="G38" s="429"/>
      <c r="H38" s="429"/>
      <c r="I38" s="429"/>
      <c r="J38" s="429"/>
      <c r="K38" s="429"/>
      <c r="L38" s="429"/>
      <c r="M38" s="429"/>
      <c r="N38" s="429"/>
      <c r="O38" s="30"/>
      <c r="P38" s="60"/>
      <c r="Q38" s="58"/>
    </row>
    <row r="39" spans="1:17" x14ac:dyDescent="0.25">
      <c r="A39" s="58"/>
      <c r="B39" s="324">
        <v>15</v>
      </c>
      <c r="C39" s="429" t="s">
        <v>122</v>
      </c>
      <c r="D39" s="429"/>
      <c r="E39" s="429"/>
      <c r="F39" s="429"/>
      <c r="G39" s="429"/>
      <c r="H39" s="429"/>
      <c r="I39" s="429"/>
      <c r="J39" s="429"/>
      <c r="K39" s="429"/>
      <c r="L39" s="429"/>
      <c r="M39" s="429"/>
      <c r="N39" s="429"/>
      <c r="O39" s="30"/>
      <c r="P39" s="62"/>
      <c r="Q39" s="58"/>
    </row>
    <row r="40" spans="1:17" x14ac:dyDescent="0.25">
      <c r="A40" s="58"/>
      <c r="B40" s="324">
        <v>16</v>
      </c>
      <c r="C40" s="429" t="s">
        <v>123</v>
      </c>
      <c r="D40" s="429"/>
      <c r="E40" s="429"/>
      <c r="F40" s="429"/>
      <c r="G40" s="429"/>
      <c r="H40" s="429"/>
      <c r="I40" s="429"/>
      <c r="J40" s="429"/>
      <c r="K40" s="429"/>
      <c r="L40" s="429"/>
      <c r="M40" s="429"/>
      <c r="N40" s="429"/>
      <c r="O40" s="30"/>
      <c r="P40" s="62"/>
      <c r="Q40" s="58"/>
    </row>
    <row r="41" spans="1:17" x14ac:dyDescent="0.25">
      <c r="A41" s="58"/>
      <c r="B41" s="324">
        <v>17</v>
      </c>
      <c r="C41" s="429" t="s">
        <v>124</v>
      </c>
      <c r="D41" s="429"/>
      <c r="E41" s="429"/>
      <c r="F41" s="429"/>
      <c r="G41" s="429"/>
      <c r="H41" s="429"/>
      <c r="I41" s="429"/>
      <c r="J41" s="429"/>
      <c r="K41" s="429"/>
      <c r="L41" s="429"/>
      <c r="M41" s="429"/>
      <c r="N41" s="429"/>
      <c r="O41" s="30"/>
      <c r="P41" s="62"/>
      <c r="Q41" s="58"/>
    </row>
    <row r="42" spans="1:17" x14ac:dyDescent="0.25">
      <c r="A42" s="58"/>
      <c r="B42" s="324">
        <v>18</v>
      </c>
      <c r="C42" s="429" t="s">
        <v>125</v>
      </c>
      <c r="D42" s="429"/>
      <c r="E42" s="429"/>
      <c r="F42" s="429"/>
      <c r="G42" s="429"/>
      <c r="H42" s="429"/>
      <c r="I42" s="429"/>
      <c r="J42" s="429"/>
      <c r="K42" s="429"/>
      <c r="L42" s="429"/>
      <c r="M42" s="429"/>
      <c r="N42" s="429"/>
      <c r="O42" s="30"/>
      <c r="P42" s="60"/>
      <c r="Q42" s="58"/>
    </row>
    <row r="43" spans="1:17" x14ac:dyDescent="0.25">
      <c r="A43" s="58"/>
      <c r="B43" s="324">
        <v>19</v>
      </c>
      <c r="C43" s="429" t="s">
        <v>126</v>
      </c>
      <c r="D43" s="429"/>
      <c r="E43" s="429"/>
      <c r="F43" s="429"/>
      <c r="G43" s="429"/>
      <c r="H43" s="429"/>
      <c r="I43" s="429"/>
      <c r="J43" s="429"/>
      <c r="K43" s="429"/>
      <c r="L43" s="429"/>
      <c r="M43" s="429"/>
      <c r="N43" s="429"/>
      <c r="O43" s="30"/>
      <c r="P43" s="60"/>
      <c r="Q43" s="58"/>
    </row>
    <row r="44" spans="1:17" x14ac:dyDescent="0.25">
      <c r="A44" s="58"/>
      <c r="B44" s="324">
        <v>20</v>
      </c>
      <c r="C44" s="429" t="s">
        <v>127</v>
      </c>
      <c r="D44" s="429"/>
      <c r="E44" s="429"/>
      <c r="F44" s="429"/>
      <c r="G44" s="429"/>
      <c r="H44" s="429"/>
      <c r="I44" s="429"/>
      <c r="J44" s="429"/>
      <c r="K44" s="429"/>
      <c r="L44" s="429"/>
      <c r="M44" s="429"/>
      <c r="N44" s="429"/>
      <c r="O44" s="30"/>
      <c r="P44" s="60"/>
      <c r="Q44" s="58"/>
    </row>
    <row r="45" spans="1:17" x14ac:dyDescent="0.25">
      <c r="A45" s="58"/>
      <c r="B45" s="324">
        <v>21</v>
      </c>
      <c r="C45" s="429" t="s">
        <v>128</v>
      </c>
      <c r="D45" s="429"/>
      <c r="E45" s="429"/>
      <c r="F45" s="429"/>
      <c r="G45" s="429"/>
      <c r="H45" s="429"/>
      <c r="I45" s="429"/>
      <c r="J45" s="429"/>
      <c r="K45" s="429"/>
      <c r="L45" s="429"/>
      <c r="M45" s="429"/>
      <c r="N45" s="429"/>
      <c r="O45" s="30"/>
      <c r="P45" s="60"/>
      <c r="Q45" s="58"/>
    </row>
    <row r="46" spans="1:17" x14ac:dyDescent="0.25">
      <c r="A46" s="58"/>
      <c r="B46" s="324">
        <v>22</v>
      </c>
      <c r="C46" s="429" t="s">
        <v>129</v>
      </c>
      <c r="D46" s="429"/>
      <c r="E46" s="429"/>
      <c r="F46" s="429"/>
      <c r="G46" s="429"/>
      <c r="H46" s="429"/>
      <c r="I46" s="429"/>
      <c r="J46" s="429"/>
      <c r="K46" s="429"/>
      <c r="L46" s="429"/>
      <c r="M46" s="429"/>
      <c r="N46" s="429"/>
      <c r="O46" s="30"/>
      <c r="P46" s="60"/>
      <c r="Q46" s="58"/>
    </row>
    <row r="47" spans="1:17" x14ac:dyDescent="0.25">
      <c r="A47" s="58"/>
      <c r="B47" s="324">
        <v>23</v>
      </c>
      <c r="C47" s="429" t="s">
        <v>1256</v>
      </c>
      <c r="D47" s="429"/>
      <c r="E47" s="429"/>
      <c r="F47" s="429"/>
      <c r="G47" s="429"/>
      <c r="H47" s="429"/>
      <c r="I47" s="429"/>
      <c r="J47" s="429"/>
      <c r="K47" s="429"/>
      <c r="L47" s="429"/>
      <c r="M47" s="429"/>
      <c r="N47" s="429"/>
      <c r="O47" s="30"/>
      <c r="P47" s="60"/>
      <c r="Q47" s="58"/>
    </row>
    <row r="48" spans="1:17" x14ac:dyDescent="0.25">
      <c r="A48" s="58"/>
      <c r="B48" s="324">
        <v>24</v>
      </c>
      <c r="C48" s="429" t="s">
        <v>130</v>
      </c>
      <c r="D48" s="429"/>
      <c r="E48" s="429"/>
      <c r="F48" s="429"/>
      <c r="G48" s="429"/>
      <c r="H48" s="429"/>
      <c r="I48" s="429"/>
      <c r="J48" s="429"/>
      <c r="K48" s="429"/>
      <c r="L48" s="429"/>
      <c r="M48" s="429"/>
      <c r="N48" s="429"/>
      <c r="O48" s="30"/>
      <c r="P48" s="60"/>
      <c r="Q48" s="58"/>
    </row>
    <row r="49" spans="1:17" x14ac:dyDescent="0.25">
      <c r="A49" s="58"/>
      <c r="B49" s="324">
        <v>25</v>
      </c>
      <c r="C49" s="429" t="s">
        <v>131</v>
      </c>
      <c r="D49" s="429"/>
      <c r="E49" s="429"/>
      <c r="F49" s="429"/>
      <c r="G49" s="429"/>
      <c r="H49" s="429"/>
      <c r="I49" s="429"/>
      <c r="J49" s="429"/>
      <c r="K49" s="429"/>
      <c r="L49" s="429"/>
      <c r="M49" s="429"/>
      <c r="N49" s="429"/>
      <c r="O49" s="30"/>
      <c r="P49" s="60"/>
      <c r="Q49" s="58"/>
    </row>
    <row r="50" spans="1:17" x14ac:dyDescent="0.25">
      <c r="A50" s="58"/>
      <c r="B50" s="324">
        <v>26</v>
      </c>
      <c r="C50" s="429" t="s">
        <v>132</v>
      </c>
      <c r="D50" s="429"/>
      <c r="E50" s="429"/>
      <c r="F50" s="429"/>
      <c r="G50" s="429"/>
      <c r="H50" s="429"/>
      <c r="I50" s="429"/>
      <c r="J50" s="429"/>
      <c r="K50" s="429"/>
      <c r="L50" s="429"/>
      <c r="M50" s="429"/>
      <c r="N50" s="429"/>
      <c r="O50" s="30"/>
      <c r="P50" s="60"/>
      <c r="Q50" s="58"/>
    </row>
    <row r="51" spans="1:17" x14ac:dyDescent="0.25">
      <c r="A51" s="58"/>
      <c r="B51" s="324">
        <v>27</v>
      </c>
      <c r="C51" s="429" t="s">
        <v>1257</v>
      </c>
      <c r="D51" s="429"/>
      <c r="E51" s="429"/>
      <c r="F51" s="429"/>
      <c r="G51" s="429"/>
      <c r="H51" s="429"/>
      <c r="I51" s="429"/>
      <c r="J51" s="429"/>
      <c r="K51" s="429"/>
      <c r="L51" s="429"/>
      <c r="M51" s="429"/>
      <c r="N51" s="429"/>
      <c r="O51" s="30"/>
      <c r="P51" s="60"/>
      <c r="Q51" s="58"/>
    </row>
    <row r="52" spans="1:17" x14ac:dyDescent="0.25">
      <c r="A52" s="58"/>
      <c r="B52" s="324">
        <v>28</v>
      </c>
      <c r="C52" s="429" t="s">
        <v>133</v>
      </c>
      <c r="D52" s="429"/>
      <c r="E52" s="429"/>
      <c r="F52" s="429"/>
      <c r="G52" s="429"/>
      <c r="H52" s="429"/>
      <c r="I52" s="429"/>
      <c r="J52" s="429"/>
      <c r="K52" s="429"/>
      <c r="L52" s="429"/>
      <c r="M52" s="429"/>
      <c r="N52" s="429"/>
      <c r="O52" s="30"/>
      <c r="P52" s="60"/>
      <c r="Q52" s="58"/>
    </row>
    <row r="53" spans="1:17" x14ac:dyDescent="0.25">
      <c r="A53" s="58"/>
      <c r="B53" s="324">
        <v>29</v>
      </c>
      <c r="C53" s="429" t="s">
        <v>134</v>
      </c>
      <c r="D53" s="429"/>
      <c r="E53" s="429"/>
      <c r="F53" s="429"/>
      <c r="G53" s="429"/>
      <c r="H53" s="429"/>
      <c r="I53" s="429"/>
      <c r="J53" s="429"/>
      <c r="K53" s="429"/>
      <c r="L53" s="429"/>
      <c r="M53" s="429"/>
      <c r="N53" s="429"/>
      <c r="O53" s="30"/>
      <c r="P53" s="60"/>
      <c r="Q53" s="58"/>
    </row>
    <row r="54" spans="1:17" x14ac:dyDescent="0.25">
      <c r="A54" s="58"/>
      <c r="B54" s="324">
        <v>30</v>
      </c>
      <c r="C54" s="429" t="s">
        <v>135</v>
      </c>
      <c r="D54" s="429"/>
      <c r="E54" s="429"/>
      <c r="F54" s="429"/>
      <c r="G54" s="429"/>
      <c r="H54" s="429"/>
      <c r="I54" s="429"/>
      <c r="J54" s="429"/>
      <c r="K54" s="429"/>
      <c r="L54" s="429"/>
      <c r="M54" s="429"/>
      <c r="N54" s="429"/>
      <c r="O54" s="30"/>
      <c r="P54" s="60"/>
      <c r="Q54" s="58"/>
    </row>
    <row r="55" spans="1:17" x14ac:dyDescent="0.25">
      <c r="A55" s="58"/>
      <c r="B55" s="324">
        <v>31</v>
      </c>
      <c r="C55" s="429" t="s">
        <v>136</v>
      </c>
      <c r="D55" s="429"/>
      <c r="E55" s="429"/>
      <c r="F55" s="429"/>
      <c r="G55" s="429"/>
      <c r="H55" s="429"/>
      <c r="I55" s="429"/>
      <c r="J55" s="429"/>
      <c r="K55" s="429"/>
      <c r="L55" s="429"/>
      <c r="M55" s="429"/>
      <c r="N55" s="429"/>
      <c r="O55" s="63"/>
      <c r="P55" s="60"/>
      <c r="Q55" s="58"/>
    </row>
    <row r="56" spans="1:17" x14ac:dyDescent="0.25">
      <c r="A56" s="58"/>
      <c r="B56" s="324">
        <v>32</v>
      </c>
      <c r="C56" s="429" t="s">
        <v>137</v>
      </c>
      <c r="D56" s="429"/>
      <c r="E56" s="429"/>
      <c r="F56" s="429"/>
      <c r="G56" s="429"/>
      <c r="H56" s="429"/>
      <c r="I56" s="429"/>
      <c r="J56" s="429"/>
      <c r="K56" s="429"/>
      <c r="L56" s="429"/>
      <c r="M56" s="429"/>
      <c r="N56" s="429"/>
      <c r="O56" s="63"/>
      <c r="P56" s="60"/>
      <c r="Q56" s="58"/>
    </row>
    <row r="57" spans="1:17" x14ac:dyDescent="0.25">
      <c r="A57" s="58"/>
      <c r="B57" s="324">
        <v>33</v>
      </c>
      <c r="C57" s="429" t="s">
        <v>138</v>
      </c>
      <c r="D57" s="429"/>
      <c r="E57" s="429"/>
      <c r="F57" s="429"/>
      <c r="G57" s="429"/>
      <c r="H57" s="429"/>
      <c r="I57" s="429"/>
      <c r="J57" s="429"/>
      <c r="K57" s="429"/>
      <c r="L57" s="429"/>
      <c r="M57" s="429"/>
      <c r="N57" s="429"/>
      <c r="O57" s="30"/>
      <c r="P57" s="60"/>
      <c r="Q57" s="58"/>
    </row>
    <row r="58" spans="1:17" x14ac:dyDescent="0.25">
      <c r="A58" s="58"/>
      <c r="B58" s="324">
        <v>34</v>
      </c>
      <c r="C58" s="428" t="s">
        <v>139</v>
      </c>
      <c r="D58" s="428"/>
      <c r="E58" s="428"/>
      <c r="F58" s="428"/>
      <c r="G58" s="428"/>
      <c r="H58" s="428"/>
      <c r="I58" s="428"/>
      <c r="J58" s="428"/>
      <c r="K58" s="428"/>
      <c r="L58" s="428"/>
      <c r="M58" s="428"/>
      <c r="N58" s="428"/>
      <c r="O58" s="63"/>
      <c r="P58" s="60"/>
      <c r="Q58" s="58"/>
    </row>
    <row r="59" spans="1:17" x14ac:dyDescent="0.25">
      <c r="A59" s="58"/>
      <c r="B59" s="30"/>
      <c r="C59" s="426" t="s">
        <v>140</v>
      </c>
      <c r="D59" s="426"/>
      <c r="E59" s="426"/>
      <c r="F59" s="426"/>
      <c r="G59" s="426"/>
      <c r="H59" s="426"/>
      <c r="I59" s="426"/>
      <c r="J59" s="426"/>
      <c r="K59" s="426"/>
      <c r="L59" s="426"/>
      <c r="M59" s="426"/>
      <c r="N59" s="426"/>
      <c r="O59" s="30"/>
      <c r="P59" s="60"/>
      <c r="Q59" s="58"/>
    </row>
    <row r="60" spans="1:17" x14ac:dyDescent="0.25">
      <c r="A60" s="58"/>
      <c r="B60" s="30">
        <v>35</v>
      </c>
      <c r="C60" s="425" t="s">
        <v>141</v>
      </c>
      <c r="D60" s="425"/>
      <c r="E60" s="425"/>
      <c r="F60" s="425"/>
      <c r="G60" s="425"/>
      <c r="H60" s="425"/>
      <c r="I60" s="425"/>
      <c r="J60" s="425"/>
      <c r="K60" s="425"/>
      <c r="L60" s="425"/>
      <c r="M60" s="425"/>
      <c r="N60" s="425"/>
      <c r="O60" s="63"/>
      <c r="P60" s="60"/>
      <c r="Q60" s="58"/>
    </row>
    <row r="61" spans="1:17" x14ac:dyDescent="0.25">
      <c r="A61" s="58"/>
      <c r="B61" s="30">
        <v>36</v>
      </c>
      <c r="C61" s="425" t="s">
        <v>142</v>
      </c>
      <c r="D61" s="425"/>
      <c r="E61" s="425"/>
      <c r="F61" s="425"/>
      <c r="G61" s="425"/>
      <c r="H61" s="425"/>
      <c r="I61" s="425"/>
      <c r="J61" s="425"/>
      <c r="K61" s="425"/>
      <c r="L61" s="425"/>
      <c r="M61" s="425"/>
      <c r="N61" s="425"/>
      <c r="O61" s="30"/>
      <c r="P61" s="60"/>
      <c r="Q61" s="58"/>
    </row>
    <row r="62" spans="1:17" x14ac:dyDescent="0.25">
      <c r="A62" s="58"/>
      <c r="B62" s="30">
        <v>37</v>
      </c>
      <c r="C62" s="425" t="s">
        <v>143</v>
      </c>
      <c r="D62" s="425"/>
      <c r="E62" s="425"/>
      <c r="F62" s="425"/>
      <c r="G62" s="425"/>
      <c r="H62" s="425"/>
      <c r="I62" s="425"/>
      <c r="J62" s="425"/>
      <c r="K62" s="425"/>
      <c r="L62" s="425"/>
      <c r="M62" s="425"/>
      <c r="N62" s="425"/>
      <c r="O62" s="30"/>
      <c r="P62" s="60"/>
      <c r="Q62" s="58"/>
    </row>
    <row r="63" spans="1:17" x14ac:dyDescent="0.25">
      <c r="A63" s="58"/>
      <c r="B63" s="30"/>
      <c r="C63" s="426" t="s">
        <v>144</v>
      </c>
      <c r="D63" s="426"/>
      <c r="E63" s="426"/>
      <c r="F63" s="426"/>
      <c r="G63" s="426"/>
      <c r="H63" s="426"/>
      <c r="I63" s="426"/>
      <c r="J63" s="426"/>
      <c r="K63" s="426"/>
      <c r="L63" s="426"/>
      <c r="M63" s="426"/>
      <c r="N63" s="426"/>
      <c r="O63" s="63"/>
      <c r="P63" s="60"/>
      <c r="Q63" s="58"/>
    </row>
    <row r="64" spans="1:17" x14ac:dyDescent="0.25">
      <c r="A64" s="58"/>
      <c r="B64" s="30">
        <v>38</v>
      </c>
      <c r="C64" s="425" t="s">
        <v>145</v>
      </c>
      <c r="D64" s="425" t="s">
        <v>146</v>
      </c>
      <c r="E64" s="425" t="s">
        <v>146</v>
      </c>
      <c r="F64" s="425" t="s">
        <v>146</v>
      </c>
      <c r="G64" s="425" t="s">
        <v>146</v>
      </c>
      <c r="H64" s="425" t="s">
        <v>146</v>
      </c>
      <c r="I64" s="425" t="s">
        <v>146</v>
      </c>
      <c r="J64" s="425" t="s">
        <v>146</v>
      </c>
      <c r="K64" s="425" t="s">
        <v>146</v>
      </c>
      <c r="L64" s="425" t="s">
        <v>146</v>
      </c>
      <c r="M64" s="425" t="s">
        <v>146</v>
      </c>
      <c r="N64" s="425" t="s">
        <v>146</v>
      </c>
      <c r="O64" s="30"/>
      <c r="P64" s="60"/>
      <c r="Q64" s="58"/>
    </row>
    <row r="65" spans="1:17" x14ac:dyDescent="0.25">
      <c r="A65" s="58"/>
      <c r="B65" s="30">
        <v>39</v>
      </c>
      <c r="C65" s="425" t="s">
        <v>147</v>
      </c>
      <c r="D65" s="425" t="s">
        <v>147</v>
      </c>
      <c r="E65" s="425" t="s">
        <v>147</v>
      </c>
      <c r="F65" s="425" t="s">
        <v>147</v>
      </c>
      <c r="G65" s="425" t="s">
        <v>147</v>
      </c>
      <c r="H65" s="425" t="s">
        <v>147</v>
      </c>
      <c r="I65" s="425" t="s">
        <v>147</v>
      </c>
      <c r="J65" s="425" t="s">
        <v>147</v>
      </c>
      <c r="K65" s="425" t="s">
        <v>147</v>
      </c>
      <c r="L65" s="425" t="s">
        <v>147</v>
      </c>
      <c r="M65" s="425" t="s">
        <v>147</v>
      </c>
      <c r="N65" s="425" t="s">
        <v>147</v>
      </c>
      <c r="O65" s="63"/>
      <c r="P65" s="60"/>
      <c r="Q65" s="58"/>
    </row>
    <row r="66" spans="1:17" x14ac:dyDescent="0.25">
      <c r="A66" s="58"/>
      <c r="B66" s="30">
        <v>40</v>
      </c>
      <c r="C66" s="425" t="s">
        <v>148</v>
      </c>
      <c r="D66" s="425" t="s">
        <v>148</v>
      </c>
      <c r="E66" s="425" t="s">
        <v>148</v>
      </c>
      <c r="F66" s="425" t="s">
        <v>148</v>
      </c>
      <c r="G66" s="425" t="s">
        <v>148</v>
      </c>
      <c r="H66" s="425" t="s">
        <v>148</v>
      </c>
      <c r="I66" s="425" t="s">
        <v>148</v>
      </c>
      <c r="J66" s="425" t="s">
        <v>148</v>
      </c>
      <c r="K66" s="425" t="s">
        <v>148</v>
      </c>
      <c r="L66" s="425" t="s">
        <v>148</v>
      </c>
      <c r="M66" s="425" t="s">
        <v>148</v>
      </c>
      <c r="N66" s="425" t="s">
        <v>148</v>
      </c>
      <c r="O66" s="30"/>
      <c r="P66" s="60"/>
      <c r="Q66" s="58"/>
    </row>
    <row r="67" spans="1:17" x14ac:dyDescent="0.25">
      <c r="A67" s="58"/>
      <c r="B67" s="30"/>
      <c r="C67" s="426" t="s">
        <v>149</v>
      </c>
      <c r="D67" s="426"/>
      <c r="E67" s="426"/>
      <c r="F67" s="426"/>
      <c r="G67" s="426"/>
      <c r="H67" s="426"/>
      <c r="I67" s="426"/>
      <c r="J67" s="426"/>
      <c r="K67" s="426"/>
      <c r="L67" s="426"/>
      <c r="M67" s="426"/>
      <c r="N67" s="426"/>
      <c r="O67" s="63"/>
      <c r="P67" s="60"/>
      <c r="Q67" s="58"/>
    </row>
    <row r="68" spans="1:17" x14ac:dyDescent="0.25">
      <c r="A68" s="58"/>
      <c r="B68" s="30">
        <v>41</v>
      </c>
      <c r="C68" s="425" t="s">
        <v>150</v>
      </c>
      <c r="D68" s="425"/>
      <c r="E68" s="425"/>
      <c r="F68" s="425"/>
      <c r="G68" s="425"/>
      <c r="H68" s="425"/>
      <c r="I68" s="425"/>
      <c r="J68" s="425"/>
      <c r="K68" s="425"/>
      <c r="L68" s="425"/>
      <c r="M68" s="425"/>
      <c r="N68" s="425"/>
      <c r="O68" s="30"/>
      <c r="P68" s="60"/>
      <c r="Q68" s="58"/>
    </row>
    <row r="69" spans="1:17" x14ac:dyDescent="0.25">
      <c r="A69" s="58"/>
      <c r="B69" s="30">
        <v>42</v>
      </c>
      <c r="C69" s="425" t="s">
        <v>1259</v>
      </c>
      <c r="D69" s="425"/>
      <c r="E69" s="425"/>
      <c r="F69" s="425"/>
      <c r="G69" s="425"/>
      <c r="H69" s="425"/>
      <c r="I69" s="425"/>
      <c r="J69" s="425"/>
      <c r="K69" s="425"/>
      <c r="L69" s="425"/>
      <c r="M69" s="425"/>
      <c r="N69" s="425"/>
      <c r="O69" s="63"/>
      <c r="P69" s="60"/>
      <c r="Q69" s="58"/>
    </row>
    <row r="70" spans="1:17" ht="45" x14ac:dyDescent="0.25">
      <c r="C70" s="427" t="s">
        <v>151</v>
      </c>
      <c r="D70" s="427"/>
      <c r="E70" s="427"/>
      <c r="F70" s="427"/>
      <c r="G70" s="427"/>
      <c r="H70" s="427"/>
      <c r="I70" s="427" t="s">
        <v>152</v>
      </c>
      <c r="J70" s="427"/>
      <c r="K70" s="427" t="s">
        <v>153</v>
      </c>
      <c r="L70" s="427"/>
      <c r="M70" s="427"/>
      <c r="N70" s="64" t="s">
        <v>154</v>
      </c>
    </row>
    <row r="71" spans="1:17" x14ac:dyDescent="0.25">
      <c r="B71" s="30">
        <v>43</v>
      </c>
      <c r="C71" s="421" t="s">
        <v>155</v>
      </c>
      <c r="D71" s="422"/>
      <c r="E71" s="422"/>
      <c r="F71" s="422"/>
      <c r="G71" s="422"/>
      <c r="H71" s="423"/>
      <c r="I71" s="424">
        <v>20</v>
      </c>
      <c r="J71" s="424"/>
      <c r="K71" s="424">
        <v>5</v>
      </c>
      <c r="L71" s="424"/>
      <c r="M71" s="424"/>
      <c r="N71" s="65">
        <f>K71/I71</f>
        <v>0.25</v>
      </c>
    </row>
  </sheetData>
  <mergeCells count="78">
    <mergeCell ref="B12:C12"/>
    <mergeCell ref="D12:P12"/>
    <mergeCell ref="B2:C9"/>
    <mergeCell ref="D2:N5"/>
    <mergeCell ref="O2:P9"/>
    <mergeCell ref="D6:N9"/>
    <mergeCell ref="B11:P11"/>
    <mergeCell ref="B20:F20"/>
    <mergeCell ref="G20:P20"/>
    <mergeCell ref="B13:C13"/>
    <mergeCell ref="D13:P13"/>
    <mergeCell ref="B14:C14"/>
    <mergeCell ref="D14:P14"/>
    <mergeCell ref="B15:C15"/>
    <mergeCell ref="D15:P15"/>
    <mergeCell ref="B16:C16"/>
    <mergeCell ref="D16:P16"/>
    <mergeCell ref="B18:P18"/>
    <mergeCell ref="B19:F19"/>
    <mergeCell ref="G19:P19"/>
    <mergeCell ref="C30:N30"/>
    <mergeCell ref="B21:F21"/>
    <mergeCell ref="G21:P21"/>
    <mergeCell ref="B23:B24"/>
    <mergeCell ref="C23:N23"/>
    <mergeCell ref="O23:O24"/>
    <mergeCell ref="P23:P24"/>
    <mergeCell ref="C24:N24"/>
    <mergeCell ref="C25:N25"/>
    <mergeCell ref="C26:N26"/>
    <mergeCell ref="C27:N27"/>
    <mergeCell ref="C28:N28"/>
    <mergeCell ref="C29:N29"/>
    <mergeCell ref="C41:N41"/>
    <mergeCell ref="C31:N31"/>
    <mergeCell ref="C32:N32"/>
    <mergeCell ref="C33:N33"/>
    <mergeCell ref="C34:N34"/>
    <mergeCell ref="C35:N35"/>
    <mergeCell ref="C36:N36"/>
    <mergeCell ref="C37:N37"/>
    <mergeCell ref="C38:N38"/>
    <mergeCell ref="C39:N39"/>
    <mergeCell ref="C40:N40"/>
    <mergeCell ref="C47:N47"/>
    <mergeCell ref="C48:N48"/>
    <mergeCell ref="C49:N49"/>
    <mergeCell ref="C50:N50"/>
    <mergeCell ref="C51:N51"/>
    <mergeCell ref="C42:N42"/>
    <mergeCell ref="C43:N43"/>
    <mergeCell ref="C44:N44"/>
    <mergeCell ref="C45:N45"/>
    <mergeCell ref="C46:N46"/>
    <mergeCell ref="C58:N58"/>
    <mergeCell ref="C59:N59"/>
    <mergeCell ref="C60:N60"/>
    <mergeCell ref="C61:N61"/>
    <mergeCell ref="C52:N52"/>
    <mergeCell ref="C53:N53"/>
    <mergeCell ref="C54:N54"/>
    <mergeCell ref="C55:N55"/>
    <mergeCell ref="C56:N56"/>
    <mergeCell ref="C57:N57"/>
    <mergeCell ref="C71:H71"/>
    <mergeCell ref="I71:J71"/>
    <mergeCell ref="K71:M71"/>
    <mergeCell ref="C62:N62"/>
    <mergeCell ref="C63:N63"/>
    <mergeCell ref="C64:N64"/>
    <mergeCell ref="C65:N65"/>
    <mergeCell ref="C66:N66"/>
    <mergeCell ref="C67:N67"/>
    <mergeCell ref="C68:N68"/>
    <mergeCell ref="C69:N69"/>
    <mergeCell ref="C70:H70"/>
    <mergeCell ref="I70:J70"/>
    <mergeCell ref="K70:M70"/>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election activeCell="D115" sqref="D115"/>
    </sheetView>
  </sheetViews>
  <sheetFormatPr baseColWidth="10" defaultRowHeight="15" x14ac:dyDescent="0.25"/>
  <cols>
    <col min="2" max="2" width="28.28515625" customWidth="1"/>
    <col min="3" max="3" width="50" style="86" customWidth="1"/>
    <col min="4" max="4" width="35.5703125" customWidth="1"/>
  </cols>
  <sheetData>
    <row r="1" spans="1:7" ht="15.75" thickBot="1" x14ac:dyDescent="0.3">
      <c r="B1" s="66"/>
      <c r="C1" s="66"/>
    </row>
    <row r="2" spans="1:7" x14ac:dyDescent="0.25">
      <c r="B2" s="489" t="s">
        <v>1</v>
      </c>
      <c r="C2" s="456" t="s">
        <v>156</v>
      </c>
      <c r="D2" s="457"/>
      <c r="E2" s="49"/>
      <c r="F2" s="50"/>
      <c r="G2" s="51"/>
    </row>
    <row r="3" spans="1:7" x14ac:dyDescent="0.25">
      <c r="B3" s="490"/>
      <c r="C3" s="458"/>
      <c r="D3" s="459"/>
      <c r="E3" s="52"/>
      <c r="F3" s="2"/>
      <c r="G3" s="53"/>
    </row>
    <row r="4" spans="1:7" x14ac:dyDescent="0.25">
      <c r="B4" s="490"/>
      <c r="C4" s="458"/>
      <c r="D4" s="459"/>
      <c r="E4" s="52"/>
      <c r="F4" s="2"/>
      <c r="G4" s="53"/>
    </row>
    <row r="5" spans="1:7" x14ac:dyDescent="0.25">
      <c r="B5" s="490"/>
      <c r="C5" s="492"/>
      <c r="D5" s="493"/>
      <c r="E5" s="52"/>
      <c r="F5" s="2"/>
      <c r="G5" s="53"/>
    </row>
    <row r="6" spans="1:7" x14ac:dyDescent="0.25">
      <c r="B6" s="490"/>
      <c r="C6" s="494" t="str">
        <f>PORTADA!D10</f>
        <v>EMPRESA SOCIAL DEL ESTADO CENTRO DE REHABILITACION INTEGRAL DE BOYACA</v>
      </c>
      <c r="D6" s="495"/>
      <c r="E6" s="52"/>
      <c r="F6" s="2"/>
      <c r="G6" s="53"/>
    </row>
    <row r="7" spans="1:7" x14ac:dyDescent="0.25">
      <c r="B7" s="490"/>
      <c r="C7" s="496"/>
      <c r="D7" s="497"/>
      <c r="E7" s="52"/>
      <c r="F7" s="2"/>
      <c r="G7" s="53"/>
    </row>
    <row r="8" spans="1:7" x14ac:dyDescent="0.25">
      <c r="B8" s="490"/>
      <c r="C8" s="496"/>
      <c r="D8" s="497"/>
      <c r="E8" s="52"/>
      <c r="F8" s="2"/>
      <c r="G8" s="53"/>
    </row>
    <row r="9" spans="1:7" ht="15.75" thickBot="1" x14ac:dyDescent="0.3">
      <c r="B9" s="491"/>
      <c r="C9" s="498"/>
      <c r="D9" s="499"/>
      <c r="E9" s="68"/>
      <c r="F9" s="69"/>
      <c r="G9" s="70"/>
    </row>
    <row r="10" spans="1:7" ht="15.75" thickBot="1" x14ac:dyDescent="0.3">
      <c r="B10" s="66"/>
      <c r="C10" s="66"/>
    </row>
    <row r="11" spans="1:7" ht="15.75" thickBot="1" x14ac:dyDescent="0.3">
      <c r="B11" s="71" t="s">
        <v>157</v>
      </c>
      <c r="C11" s="72" t="s">
        <v>158</v>
      </c>
      <c r="D11" s="73" t="s">
        <v>159</v>
      </c>
    </row>
    <row r="12" spans="1:7" ht="15.75" x14ac:dyDescent="0.25">
      <c r="A12" s="74"/>
      <c r="B12" s="473" t="s">
        <v>160</v>
      </c>
      <c r="C12" s="78" t="s">
        <v>161</v>
      </c>
      <c r="D12" s="476" t="s">
        <v>1039</v>
      </c>
      <c r="E12" s="74"/>
      <c r="F12" s="74"/>
      <c r="G12" s="74"/>
    </row>
    <row r="13" spans="1:7" ht="31.5" x14ac:dyDescent="0.25">
      <c r="A13" s="74"/>
      <c r="B13" s="473"/>
      <c r="C13" s="79" t="s">
        <v>162</v>
      </c>
      <c r="D13" s="476"/>
      <c r="E13" s="74"/>
      <c r="F13" s="74"/>
      <c r="G13" s="74"/>
    </row>
    <row r="14" spans="1:7" ht="31.5" x14ac:dyDescent="0.25">
      <c r="A14" s="74"/>
      <c r="B14" s="473"/>
      <c r="C14" s="79" t="s">
        <v>163</v>
      </c>
      <c r="D14" s="476"/>
      <c r="E14" s="74"/>
      <c r="F14" s="74"/>
      <c r="G14" s="74"/>
    </row>
    <row r="15" spans="1:7" ht="15.75" x14ac:dyDescent="0.25">
      <c r="A15" s="74"/>
      <c r="B15" s="473"/>
      <c r="C15" s="78" t="s">
        <v>164</v>
      </c>
      <c r="D15" s="476"/>
      <c r="E15" s="74"/>
      <c r="F15" s="74"/>
      <c r="G15" s="74"/>
    </row>
    <row r="16" spans="1:7" ht="15.75" x14ac:dyDescent="0.25">
      <c r="A16" s="74"/>
      <c r="B16" s="473"/>
      <c r="C16" s="80" t="s">
        <v>165</v>
      </c>
      <c r="D16" s="476"/>
      <c r="E16" s="74"/>
      <c r="F16" s="74"/>
      <c r="G16" s="74"/>
    </row>
    <row r="17" spans="1:7" ht="32.25" thickBot="1" x14ac:dyDescent="0.3">
      <c r="A17" s="74"/>
      <c r="B17" s="474"/>
      <c r="C17" s="81" t="s">
        <v>166</v>
      </c>
      <c r="D17" s="477"/>
      <c r="E17" s="74"/>
      <c r="F17" s="74"/>
      <c r="G17" s="74"/>
    </row>
    <row r="18" spans="1:7" ht="15.75" x14ac:dyDescent="0.25">
      <c r="A18" s="74"/>
      <c r="B18" s="478" t="s">
        <v>167</v>
      </c>
      <c r="C18" s="82" t="s">
        <v>168</v>
      </c>
      <c r="D18" s="481" t="s">
        <v>1276</v>
      </c>
      <c r="E18" s="74"/>
      <c r="F18" s="74"/>
      <c r="G18" s="74"/>
    </row>
    <row r="19" spans="1:7" ht="16.5" thickBot="1" x14ac:dyDescent="0.3">
      <c r="A19" s="74"/>
      <c r="B19" s="487"/>
      <c r="C19" s="83" t="s">
        <v>169</v>
      </c>
      <c r="D19" s="483"/>
      <c r="E19" s="74"/>
      <c r="F19" s="74"/>
      <c r="G19" s="74"/>
    </row>
    <row r="20" spans="1:7" ht="15.75" customHeight="1" x14ac:dyDescent="0.25">
      <c r="A20" s="74"/>
      <c r="B20" s="472" t="s">
        <v>1281</v>
      </c>
      <c r="C20" s="332" t="s">
        <v>1282</v>
      </c>
      <c r="D20" s="485" t="s">
        <v>1283</v>
      </c>
      <c r="E20" s="74"/>
      <c r="F20" s="74"/>
      <c r="G20" s="74"/>
    </row>
    <row r="21" spans="1:7" ht="16.5" customHeight="1" thickBot="1" x14ac:dyDescent="0.3">
      <c r="A21" s="74"/>
      <c r="B21" s="484"/>
      <c r="C21" s="333" t="s">
        <v>1284</v>
      </c>
      <c r="D21" s="486"/>
      <c r="E21" s="74"/>
      <c r="F21" s="74"/>
      <c r="G21" s="74"/>
    </row>
    <row r="22" spans="1:7" ht="15.75" customHeight="1" x14ac:dyDescent="0.25">
      <c r="A22" s="74"/>
      <c r="B22" s="487" t="s">
        <v>1285</v>
      </c>
      <c r="C22" s="332" t="s">
        <v>1286</v>
      </c>
      <c r="D22" s="485" t="s">
        <v>1287</v>
      </c>
      <c r="E22" s="74"/>
      <c r="F22" s="74"/>
      <c r="G22" s="74"/>
    </row>
    <row r="23" spans="1:7" ht="16.5" customHeight="1" thickBot="1" x14ac:dyDescent="0.3">
      <c r="A23" s="74"/>
      <c r="B23" s="484"/>
      <c r="C23" s="333" t="s">
        <v>1288</v>
      </c>
      <c r="D23" s="488"/>
      <c r="E23" s="74"/>
      <c r="F23" s="74"/>
      <c r="G23" s="74"/>
    </row>
    <row r="24" spans="1:7" ht="15.75" customHeight="1" x14ac:dyDescent="0.25">
      <c r="A24" s="74"/>
      <c r="B24" s="487" t="s">
        <v>1289</v>
      </c>
      <c r="C24" s="332" t="s">
        <v>1289</v>
      </c>
      <c r="D24" s="483" t="s">
        <v>1290</v>
      </c>
      <c r="E24" s="74"/>
      <c r="F24" s="74"/>
      <c r="G24" s="74"/>
    </row>
    <row r="25" spans="1:7" ht="16.5" customHeight="1" thickBot="1" x14ac:dyDescent="0.3">
      <c r="A25" s="74"/>
      <c r="B25" s="474"/>
      <c r="C25" s="333" t="s">
        <v>1291</v>
      </c>
      <c r="D25" s="477"/>
      <c r="E25" s="74"/>
      <c r="F25" s="74"/>
      <c r="G25" s="74"/>
    </row>
    <row r="26" spans="1:7" ht="15.75" x14ac:dyDescent="0.25">
      <c r="A26" s="74"/>
      <c r="B26" s="472" t="s">
        <v>170</v>
      </c>
      <c r="C26" s="82" t="s">
        <v>29</v>
      </c>
      <c r="D26" s="475" t="s">
        <v>1276</v>
      </c>
      <c r="E26" s="74"/>
      <c r="F26" s="74"/>
      <c r="G26" s="74"/>
    </row>
    <row r="27" spans="1:7" ht="31.5" x14ac:dyDescent="0.25">
      <c r="A27" s="74"/>
      <c r="B27" s="473"/>
      <c r="C27" s="79" t="s">
        <v>171</v>
      </c>
      <c r="D27" s="476"/>
      <c r="E27" s="74"/>
      <c r="F27" s="74"/>
      <c r="G27" s="74"/>
    </row>
    <row r="28" spans="1:7" ht="32.25" thickBot="1" x14ac:dyDescent="0.3">
      <c r="A28" s="74"/>
      <c r="B28" s="474"/>
      <c r="C28" s="75" t="s">
        <v>172</v>
      </c>
      <c r="D28" s="477"/>
      <c r="E28" s="74"/>
      <c r="F28" s="74"/>
      <c r="G28" s="74"/>
    </row>
    <row r="29" spans="1:7" ht="31.5" x14ac:dyDescent="0.25">
      <c r="A29" s="74"/>
      <c r="B29" s="472" t="s">
        <v>173</v>
      </c>
      <c r="C29" s="82" t="s">
        <v>174</v>
      </c>
      <c r="D29" s="475" t="s">
        <v>1277</v>
      </c>
      <c r="E29" s="74"/>
      <c r="F29" s="74"/>
      <c r="G29" s="74"/>
    </row>
    <row r="30" spans="1:7" ht="15.75" x14ac:dyDescent="0.25">
      <c r="A30" s="74"/>
      <c r="B30" s="473"/>
      <c r="C30" s="79" t="s">
        <v>175</v>
      </c>
      <c r="D30" s="476"/>
      <c r="E30" s="74"/>
      <c r="F30" s="74"/>
      <c r="G30" s="74"/>
    </row>
    <row r="31" spans="1:7" ht="31.5" x14ac:dyDescent="0.25">
      <c r="A31" s="74"/>
      <c r="B31" s="473"/>
      <c r="C31" s="79" t="s">
        <v>176</v>
      </c>
      <c r="D31" s="476"/>
      <c r="E31" s="74"/>
      <c r="F31" s="74"/>
      <c r="G31" s="74"/>
    </row>
    <row r="32" spans="1:7" ht="31.5" x14ac:dyDescent="0.25">
      <c r="A32" s="74"/>
      <c r="B32" s="473"/>
      <c r="C32" s="79" t="s">
        <v>177</v>
      </c>
      <c r="D32" s="476"/>
      <c r="E32" s="74"/>
      <c r="F32" s="74"/>
      <c r="G32" s="74"/>
    </row>
    <row r="33" spans="1:7" ht="31.5" x14ac:dyDescent="0.25">
      <c r="A33" s="74"/>
      <c r="B33" s="473"/>
      <c r="C33" s="79" t="s">
        <v>178</v>
      </c>
      <c r="D33" s="476"/>
      <c r="E33" s="74"/>
      <c r="F33" s="74"/>
      <c r="G33" s="74"/>
    </row>
    <row r="34" spans="1:7" ht="15.75" x14ac:dyDescent="0.25">
      <c r="A34" s="74"/>
      <c r="B34" s="473"/>
      <c r="C34" s="79" t="s">
        <v>179</v>
      </c>
      <c r="D34" s="476"/>
      <c r="E34" s="74"/>
      <c r="F34" s="74"/>
      <c r="G34" s="74"/>
    </row>
    <row r="35" spans="1:7" ht="32.25" thickBot="1" x14ac:dyDescent="0.3">
      <c r="A35" s="74"/>
      <c r="B35" s="474"/>
      <c r="C35" s="75" t="s">
        <v>180</v>
      </c>
      <c r="D35" s="477"/>
      <c r="E35" s="74"/>
      <c r="F35" s="74"/>
      <c r="G35" s="74"/>
    </row>
    <row r="36" spans="1:7" ht="15.75" x14ac:dyDescent="0.25">
      <c r="A36" s="74"/>
      <c r="B36" s="478" t="s">
        <v>181</v>
      </c>
      <c r="C36" s="82" t="s">
        <v>21</v>
      </c>
      <c r="D36" s="475" t="s">
        <v>1276</v>
      </c>
      <c r="E36" s="74"/>
      <c r="F36" s="74"/>
      <c r="G36" s="74"/>
    </row>
    <row r="37" spans="1:7" ht="15.75" x14ac:dyDescent="0.25">
      <c r="A37" s="74"/>
      <c r="B37" s="479"/>
      <c r="C37" s="79" t="s">
        <v>182</v>
      </c>
      <c r="D37" s="476"/>
      <c r="E37" s="74"/>
      <c r="F37" s="74"/>
      <c r="G37" s="74"/>
    </row>
    <row r="38" spans="1:7" ht="15.75" x14ac:dyDescent="0.25">
      <c r="A38" s="74"/>
      <c r="B38" s="479"/>
      <c r="C38" s="79" t="s">
        <v>183</v>
      </c>
      <c r="D38" s="476"/>
      <c r="E38" s="74"/>
      <c r="F38" s="74"/>
      <c r="G38" s="74"/>
    </row>
    <row r="39" spans="1:7" ht="15.75" x14ac:dyDescent="0.25">
      <c r="A39" s="74"/>
      <c r="B39" s="479"/>
      <c r="C39" s="79" t="s">
        <v>184</v>
      </c>
      <c r="D39" s="476"/>
      <c r="E39" s="74"/>
      <c r="F39" s="74"/>
      <c r="G39" s="74"/>
    </row>
    <row r="40" spans="1:7" ht="16.5" thickBot="1" x14ac:dyDescent="0.3">
      <c r="A40" s="74"/>
      <c r="B40" s="480"/>
      <c r="C40" s="75" t="s">
        <v>185</v>
      </c>
      <c r="D40" s="477"/>
      <c r="E40" s="74"/>
      <c r="F40" s="74"/>
      <c r="G40" s="74"/>
    </row>
    <row r="41" spans="1:7" ht="15.75" x14ac:dyDescent="0.25">
      <c r="A41" s="74"/>
      <c r="B41" s="472" t="s">
        <v>186</v>
      </c>
      <c r="C41" s="82" t="s">
        <v>187</v>
      </c>
      <c r="D41" s="475" t="s">
        <v>1277</v>
      </c>
      <c r="E41" s="74"/>
      <c r="F41" s="74"/>
      <c r="G41" s="74"/>
    </row>
    <row r="42" spans="1:7" ht="31.5" x14ac:dyDescent="0.25">
      <c r="A42" s="74"/>
      <c r="B42" s="473"/>
      <c r="C42" s="78" t="s">
        <v>188</v>
      </c>
      <c r="D42" s="476"/>
      <c r="E42" s="74"/>
      <c r="F42" s="74"/>
      <c r="G42" s="74"/>
    </row>
    <row r="43" spans="1:7" ht="15.75" x14ac:dyDescent="0.25">
      <c r="A43" s="74"/>
      <c r="B43" s="473"/>
      <c r="C43" s="78" t="s">
        <v>189</v>
      </c>
      <c r="D43" s="476"/>
      <c r="E43" s="74"/>
      <c r="F43" s="74"/>
      <c r="G43" s="74"/>
    </row>
    <row r="44" spans="1:7" ht="15.75" x14ac:dyDescent="0.25">
      <c r="A44" s="74"/>
      <c r="B44" s="473"/>
      <c r="C44" s="79" t="s">
        <v>190</v>
      </c>
      <c r="D44" s="476"/>
      <c r="E44" s="74"/>
      <c r="F44" s="74"/>
      <c r="G44" s="74"/>
    </row>
    <row r="45" spans="1:7" ht="15.75" x14ac:dyDescent="0.25">
      <c r="A45" s="74"/>
      <c r="B45" s="473"/>
      <c r="C45" s="79" t="s">
        <v>191</v>
      </c>
      <c r="D45" s="476"/>
      <c r="E45" s="74"/>
      <c r="F45" s="74"/>
      <c r="G45" s="74"/>
    </row>
    <row r="46" spans="1:7" ht="15.75" x14ac:dyDescent="0.25">
      <c r="A46" s="74"/>
      <c r="B46" s="473"/>
      <c r="C46" s="79" t="s">
        <v>192</v>
      </c>
      <c r="D46" s="476"/>
      <c r="E46" s="74"/>
      <c r="F46" s="74"/>
      <c r="G46" s="74"/>
    </row>
    <row r="47" spans="1:7" ht="15.75" x14ac:dyDescent="0.25">
      <c r="A47" s="74"/>
      <c r="B47" s="473"/>
      <c r="C47" s="78" t="s">
        <v>193</v>
      </c>
      <c r="D47" s="476"/>
      <c r="E47" s="74"/>
      <c r="F47" s="74"/>
      <c r="G47" s="74"/>
    </row>
    <row r="48" spans="1:7" ht="15.75" x14ac:dyDescent="0.25">
      <c r="A48" s="74"/>
      <c r="B48" s="473"/>
      <c r="C48" s="78" t="s">
        <v>164</v>
      </c>
      <c r="D48" s="476"/>
      <c r="E48" s="74"/>
      <c r="F48" s="74"/>
      <c r="G48" s="74"/>
    </row>
    <row r="49" spans="1:7" ht="15.75" x14ac:dyDescent="0.25">
      <c r="A49" s="74"/>
      <c r="B49" s="473"/>
      <c r="C49" s="79" t="s">
        <v>194</v>
      </c>
      <c r="D49" s="476"/>
      <c r="E49" s="74"/>
      <c r="F49" s="74"/>
      <c r="G49" s="74"/>
    </row>
    <row r="50" spans="1:7" ht="15.75" x14ac:dyDescent="0.25">
      <c r="A50" s="74"/>
      <c r="B50" s="473"/>
      <c r="C50" s="78" t="s">
        <v>17</v>
      </c>
      <c r="D50" s="476"/>
      <c r="E50" s="74"/>
      <c r="F50" s="74"/>
      <c r="G50" s="74"/>
    </row>
    <row r="51" spans="1:7" ht="15.75" x14ac:dyDescent="0.25">
      <c r="A51" s="74"/>
      <c r="B51" s="473"/>
      <c r="C51" s="78" t="s">
        <v>19</v>
      </c>
      <c r="D51" s="476"/>
      <c r="E51" s="74"/>
      <c r="F51" s="74"/>
      <c r="G51" s="74"/>
    </row>
    <row r="52" spans="1:7" ht="15.75" x14ac:dyDescent="0.25">
      <c r="A52" s="74"/>
      <c r="B52" s="473"/>
      <c r="C52" s="78" t="s">
        <v>21</v>
      </c>
      <c r="D52" s="476"/>
      <c r="E52" s="74"/>
      <c r="F52" s="74"/>
      <c r="G52" s="74"/>
    </row>
    <row r="53" spans="1:7" ht="15.75" x14ac:dyDescent="0.25">
      <c r="A53" s="74"/>
      <c r="B53" s="473"/>
      <c r="C53" s="78" t="s">
        <v>23</v>
      </c>
      <c r="D53" s="476"/>
      <c r="E53" s="74"/>
      <c r="F53" s="74"/>
      <c r="G53" s="74"/>
    </row>
    <row r="54" spans="1:7" ht="31.5" x14ac:dyDescent="0.25">
      <c r="A54" s="74"/>
      <c r="B54" s="473"/>
      <c r="C54" s="79" t="s">
        <v>195</v>
      </c>
      <c r="D54" s="476"/>
      <c r="E54" s="74"/>
      <c r="F54" s="74"/>
      <c r="G54" s="74"/>
    </row>
    <row r="55" spans="1:7" ht="15.75" x14ac:dyDescent="0.25">
      <c r="A55" s="74"/>
      <c r="B55" s="473"/>
      <c r="C55" s="79" t="s">
        <v>196</v>
      </c>
      <c r="D55" s="476"/>
      <c r="E55" s="74"/>
      <c r="F55" s="74"/>
      <c r="G55" s="74"/>
    </row>
    <row r="56" spans="1:7" ht="15.75" x14ac:dyDescent="0.25">
      <c r="A56" s="74"/>
      <c r="B56" s="473"/>
      <c r="C56" s="79" t="s">
        <v>197</v>
      </c>
      <c r="D56" s="476"/>
      <c r="E56" s="74"/>
      <c r="F56" s="74"/>
      <c r="G56" s="74"/>
    </row>
    <row r="57" spans="1:7" ht="15.75" x14ac:dyDescent="0.25">
      <c r="A57" s="74"/>
      <c r="B57" s="473"/>
      <c r="C57" s="79" t="s">
        <v>198</v>
      </c>
      <c r="D57" s="476"/>
      <c r="E57" s="74"/>
      <c r="F57" s="74"/>
      <c r="G57" s="74"/>
    </row>
    <row r="58" spans="1:7" ht="31.5" x14ac:dyDescent="0.25">
      <c r="A58" s="74"/>
      <c r="B58" s="473"/>
      <c r="C58" s="79" t="s">
        <v>199</v>
      </c>
      <c r="D58" s="476"/>
      <c r="E58" s="74"/>
      <c r="F58" s="74"/>
      <c r="G58" s="74"/>
    </row>
    <row r="59" spans="1:7" ht="15.75" x14ac:dyDescent="0.25">
      <c r="A59" s="74"/>
      <c r="B59" s="473"/>
      <c r="C59" s="79" t="s">
        <v>200</v>
      </c>
      <c r="D59" s="476"/>
      <c r="E59" s="74"/>
      <c r="F59" s="74"/>
      <c r="G59" s="74"/>
    </row>
    <row r="60" spans="1:7" ht="15.75" x14ac:dyDescent="0.25">
      <c r="A60" s="74"/>
      <c r="B60" s="473"/>
      <c r="C60" s="79" t="s">
        <v>201</v>
      </c>
      <c r="D60" s="476"/>
      <c r="E60" s="74"/>
      <c r="F60" s="74"/>
      <c r="G60" s="74"/>
    </row>
    <row r="61" spans="1:7" ht="15.75" x14ac:dyDescent="0.25">
      <c r="A61" s="74"/>
      <c r="B61" s="473"/>
      <c r="C61" s="79" t="s">
        <v>202</v>
      </c>
      <c r="D61" s="476"/>
      <c r="E61" s="74"/>
      <c r="F61" s="74"/>
      <c r="G61" s="74"/>
    </row>
    <row r="62" spans="1:7" ht="15.75" x14ac:dyDescent="0.25">
      <c r="A62" s="74"/>
      <c r="B62" s="473"/>
      <c r="C62" s="79" t="s">
        <v>203</v>
      </c>
      <c r="D62" s="476"/>
      <c r="E62" s="74"/>
      <c r="F62" s="74"/>
      <c r="G62" s="74"/>
    </row>
    <row r="63" spans="1:7" ht="15.75" x14ac:dyDescent="0.25">
      <c r="A63" s="74"/>
      <c r="B63" s="473"/>
      <c r="C63" s="79" t="s">
        <v>204</v>
      </c>
      <c r="D63" s="476"/>
      <c r="E63" s="74"/>
      <c r="F63" s="74"/>
      <c r="G63" s="74"/>
    </row>
    <row r="64" spans="1:7" ht="15.75" x14ac:dyDescent="0.25">
      <c r="A64" s="74"/>
      <c r="B64" s="473"/>
      <c r="C64" s="79" t="s">
        <v>205</v>
      </c>
      <c r="D64" s="476"/>
      <c r="E64" s="74"/>
      <c r="F64" s="74"/>
      <c r="G64" s="74"/>
    </row>
    <row r="65" spans="1:7" ht="15.75" x14ac:dyDescent="0.25">
      <c r="A65" s="74"/>
      <c r="B65" s="473"/>
      <c r="C65" s="79" t="s">
        <v>206</v>
      </c>
      <c r="D65" s="476"/>
      <c r="E65" s="74"/>
      <c r="F65" s="74"/>
      <c r="G65" s="74"/>
    </row>
    <row r="66" spans="1:7" ht="15.75" x14ac:dyDescent="0.25">
      <c r="A66" s="74"/>
      <c r="B66" s="473"/>
      <c r="C66" s="79" t="s">
        <v>207</v>
      </c>
      <c r="D66" s="476"/>
      <c r="E66" s="74"/>
      <c r="F66" s="74"/>
      <c r="G66" s="74"/>
    </row>
    <row r="67" spans="1:7" ht="15.75" x14ac:dyDescent="0.25">
      <c r="A67" s="74"/>
      <c r="B67" s="473"/>
      <c r="C67" s="79" t="s">
        <v>208</v>
      </c>
      <c r="D67" s="476"/>
      <c r="E67" s="74"/>
      <c r="F67" s="74"/>
      <c r="G67" s="74"/>
    </row>
    <row r="68" spans="1:7" ht="15.75" x14ac:dyDescent="0.25">
      <c r="A68" s="74"/>
      <c r="B68" s="473"/>
      <c r="C68" s="79" t="s">
        <v>209</v>
      </c>
      <c r="D68" s="476"/>
      <c r="E68" s="74"/>
      <c r="F68" s="74"/>
      <c r="G68" s="74"/>
    </row>
    <row r="69" spans="1:7" ht="15.75" x14ac:dyDescent="0.25">
      <c r="A69" s="74"/>
      <c r="B69" s="473"/>
      <c r="C69" s="79" t="s">
        <v>210</v>
      </c>
      <c r="D69" s="476"/>
      <c r="E69" s="74"/>
      <c r="F69" s="74"/>
      <c r="G69" s="74"/>
    </row>
    <row r="70" spans="1:7" ht="15.75" x14ac:dyDescent="0.25">
      <c r="A70" s="74"/>
      <c r="B70" s="473"/>
      <c r="C70" s="79" t="s">
        <v>211</v>
      </c>
      <c r="D70" s="476"/>
      <c r="E70" s="74"/>
      <c r="F70" s="74"/>
      <c r="G70" s="74"/>
    </row>
    <row r="71" spans="1:7" ht="31.5" x14ac:dyDescent="0.25">
      <c r="A71" s="74"/>
      <c r="B71" s="473"/>
      <c r="C71" s="79" t="s">
        <v>212</v>
      </c>
      <c r="D71" s="476"/>
      <c r="E71" s="74"/>
      <c r="F71" s="74"/>
      <c r="G71" s="74"/>
    </row>
    <row r="72" spans="1:7" ht="31.5" x14ac:dyDescent="0.25">
      <c r="A72" s="74"/>
      <c r="B72" s="473"/>
      <c r="C72" s="79" t="s">
        <v>213</v>
      </c>
      <c r="D72" s="476"/>
      <c r="E72" s="74"/>
      <c r="F72" s="74"/>
      <c r="G72" s="74"/>
    </row>
    <row r="73" spans="1:7" ht="15.75" x14ac:dyDescent="0.25">
      <c r="A73" s="74"/>
      <c r="B73" s="473"/>
      <c r="C73" s="78" t="s">
        <v>25</v>
      </c>
      <c r="D73" s="476"/>
      <c r="E73" s="74"/>
      <c r="F73" s="74"/>
      <c r="G73" s="74"/>
    </row>
    <row r="74" spans="1:7" ht="15.75" x14ac:dyDescent="0.25">
      <c r="A74" s="74"/>
      <c r="B74" s="473"/>
      <c r="C74" s="79" t="s">
        <v>214</v>
      </c>
      <c r="D74" s="476"/>
      <c r="E74" s="74"/>
      <c r="F74" s="74"/>
      <c r="G74" s="74"/>
    </row>
    <row r="75" spans="1:7" ht="15.75" x14ac:dyDescent="0.25">
      <c r="A75" s="74"/>
      <c r="B75" s="473"/>
      <c r="C75" s="79" t="s">
        <v>215</v>
      </c>
      <c r="D75" s="476"/>
      <c r="E75" s="74"/>
      <c r="F75" s="74"/>
      <c r="G75" s="74"/>
    </row>
    <row r="76" spans="1:7" ht="31.5" x14ac:dyDescent="0.25">
      <c r="A76" s="74"/>
      <c r="B76" s="473"/>
      <c r="C76" s="78" t="s">
        <v>27</v>
      </c>
      <c r="D76" s="476"/>
      <c r="E76" s="74"/>
      <c r="F76" s="74"/>
      <c r="G76" s="74"/>
    </row>
    <row r="77" spans="1:7" ht="31.5" x14ac:dyDescent="0.25">
      <c r="A77" s="74"/>
      <c r="B77" s="473"/>
      <c r="C77" s="79" t="s">
        <v>216</v>
      </c>
      <c r="D77" s="476"/>
      <c r="E77" s="74"/>
      <c r="F77" s="74"/>
      <c r="G77" s="74"/>
    </row>
    <row r="78" spans="1:7" ht="31.5" x14ac:dyDescent="0.25">
      <c r="A78" s="74"/>
      <c r="B78" s="473"/>
      <c r="C78" s="79" t="s">
        <v>217</v>
      </c>
      <c r="D78" s="476"/>
      <c r="E78" s="74"/>
      <c r="F78" s="74"/>
      <c r="G78" s="74"/>
    </row>
    <row r="79" spans="1:7" ht="15.75" x14ac:dyDescent="0.25">
      <c r="A79" s="74"/>
      <c r="B79" s="473"/>
      <c r="C79" s="79" t="s">
        <v>218</v>
      </c>
      <c r="D79" s="476"/>
      <c r="E79" s="74"/>
      <c r="F79" s="74"/>
      <c r="G79" s="74"/>
    </row>
    <row r="80" spans="1:7" ht="31.5" x14ac:dyDescent="0.25">
      <c r="A80" s="74"/>
      <c r="B80" s="473"/>
      <c r="C80" s="78" t="s">
        <v>31</v>
      </c>
      <c r="D80" s="476"/>
      <c r="E80" s="74"/>
      <c r="F80" s="74"/>
      <c r="G80" s="74"/>
    </row>
    <row r="81" spans="1:7" ht="31.5" x14ac:dyDescent="0.25">
      <c r="A81" s="74"/>
      <c r="B81" s="473"/>
      <c r="C81" s="79" t="s">
        <v>219</v>
      </c>
      <c r="D81" s="476"/>
      <c r="E81" s="74"/>
      <c r="F81" s="74"/>
      <c r="G81" s="74"/>
    </row>
    <row r="82" spans="1:7" ht="15.75" x14ac:dyDescent="0.25">
      <c r="A82" s="74"/>
      <c r="B82" s="473"/>
      <c r="C82" s="79" t="s">
        <v>220</v>
      </c>
      <c r="D82" s="476"/>
      <c r="E82" s="74"/>
      <c r="F82" s="74"/>
      <c r="G82" s="74"/>
    </row>
    <row r="83" spans="1:7" ht="31.5" x14ac:dyDescent="0.25">
      <c r="A83" s="74"/>
      <c r="B83" s="473"/>
      <c r="C83" s="79" t="s">
        <v>221</v>
      </c>
      <c r="D83" s="476"/>
      <c r="E83" s="74"/>
      <c r="F83" s="74"/>
      <c r="G83" s="74"/>
    </row>
    <row r="84" spans="1:7" ht="31.5" x14ac:dyDescent="0.25">
      <c r="A84" s="74"/>
      <c r="B84" s="473"/>
      <c r="C84" s="79" t="s">
        <v>222</v>
      </c>
      <c r="D84" s="476"/>
      <c r="E84" s="74"/>
      <c r="F84" s="74"/>
      <c r="G84" s="74"/>
    </row>
    <row r="85" spans="1:7" ht="15.75" x14ac:dyDescent="0.25">
      <c r="A85" s="74"/>
      <c r="B85" s="473"/>
      <c r="C85" s="79" t="s">
        <v>223</v>
      </c>
      <c r="D85" s="476"/>
      <c r="E85" s="74"/>
      <c r="F85" s="74"/>
      <c r="G85" s="74"/>
    </row>
    <row r="86" spans="1:7" ht="15.75" x14ac:dyDescent="0.25">
      <c r="A86" s="74"/>
      <c r="B86" s="473"/>
      <c r="C86" s="79" t="s">
        <v>224</v>
      </c>
      <c r="D86" s="476"/>
      <c r="E86" s="74"/>
      <c r="F86" s="74"/>
      <c r="G86" s="74"/>
    </row>
    <row r="87" spans="1:7" ht="15.75" x14ac:dyDescent="0.25">
      <c r="A87" s="74"/>
      <c r="B87" s="473"/>
      <c r="C87" s="79" t="s">
        <v>225</v>
      </c>
      <c r="D87" s="476"/>
      <c r="E87" s="74"/>
      <c r="F87" s="74"/>
      <c r="G87" s="74"/>
    </row>
    <row r="88" spans="1:7" ht="15.75" x14ac:dyDescent="0.25">
      <c r="A88" s="74"/>
      <c r="B88" s="473"/>
      <c r="C88" s="79" t="s">
        <v>226</v>
      </c>
      <c r="D88" s="476"/>
      <c r="E88" s="74"/>
      <c r="F88" s="74"/>
      <c r="G88" s="74"/>
    </row>
    <row r="89" spans="1:7" ht="15.75" x14ac:dyDescent="0.25">
      <c r="A89" s="74"/>
      <c r="B89" s="473"/>
      <c r="C89" s="79" t="s">
        <v>227</v>
      </c>
      <c r="D89" s="476"/>
      <c r="E89" s="74"/>
      <c r="F89" s="74"/>
      <c r="G89" s="74"/>
    </row>
    <row r="90" spans="1:7" ht="15.75" x14ac:dyDescent="0.25">
      <c r="A90" s="74"/>
      <c r="B90" s="473"/>
      <c r="C90" s="79" t="s">
        <v>226</v>
      </c>
      <c r="D90" s="476"/>
      <c r="E90" s="74"/>
      <c r="F90" s="74"/>
      <c r="G90" s="74"/>
    </row>
    <row r="91" spans="1:7" ht="63" x14ac:dyDescent="0.25">
      <c r="A91" s="74"/>
      <c r="B91" s="473"/>
      <c r="C91" s="84" t="s">
        <v>228</v>
      </c>
      <c r="D91" s="476"/>
      <c r="E91" s="74"/>
      <c r="F91" s="74"/>
      <c r="G91" s="74"/>
    </row>
    <row r="92" spans="1:7" ht="47.25" x14ac:dyDescent="0.25">
      <c r="A92" s="74"/>
      <c r="B92" s="473"/>
      <c r="C92" s="84" t="s">
        <v>229</v>
      </c>
      <c r="D92" s="476"/>
      <c r="E92" s="74"/>
      <c r="F92" s="74"/>
      <c r="G92" s="74"/>
    </row>
    <row r="93" spans="1:7" ht="47.25" x14ac:dyDescent="0.25">
      <c r="A93" s="74"/>
      <c r="B93" s="473"/>
      <c r="C93" s="79" t="s">
        <v>230</v>
      </c>
      <c r="D93" s="476"/>
      <c r="E93" s="74"/>
      <c r="F93" s="74"/>
      <c r="G93" s="74"/>
    </row>
    <row r="94" spans="1:7" ht="47.25" x14ac:dyDescent="0.25">
      <c r="A94" s="74"/>
      <c r="B94" s="473"/>
      <c r="C94" s="79" t="s">
        <v>231</v>
      </c>
      <c r="D94" s="476"/>
      <c r="E94" s="74"/>
      <c r="F94" s="74"/>
      <c r="G94" s="74"/>
    </row>
    <row r="95" spans="1:7" ht="31.5" x14ac:dyDescent="0.25">
      <c r="A95" s="74"/>
      <c r="B95" s="473"/>
      <c r="C95" s="79" t="s">
        <v>232</v>
      </c>
      <c r="D95" s="476"/>
      <c r="E95" s="74"/>
      <c r="F95" s="74"/>
      <c r="G95" s="74"/>
    </row>
    <row r="96" spans="1:7" ht="15.75" x14ac:dyDescent="0.25">
      <c r="A96" s="74"/>
      <c r="B96" s="473"/>
      <c r="C96" s="79" t="s">
        <v>233</v>
      </c>
      <c r="D96" s="476"/>
      <c r="E96" s="74"/>
      <c r="F96" s="74"/>
      <c r="G96" s="74"/>
    </row>
    <row r="97" spans="1:7" ht="32.25" thickBot="1" x14ac:dyDescent="0.3">
      <c r="A97" s="74"/>
      <c r="B97" s="474"/>
      <c r="C97" s="75" t="s">
        <v>234</v>
      </c>
      <c r="D97" s="477"/>
      <c r="E97" s="74"/>
      <c r="F97" s="74"/>
      <c r="G97" s="74"/>
    </row>
    <row r="98" spans="1:7" ht="15.75" x14ac:dyDescent="0.25">
      <c r="A98" s="74"/>
      <c r="B98" s="478" t="s">
        <v>235</v>
      </c>
      <c r="C98" s="82" t="s">
        <v>236</v>
      </c>
      <c r="D98" s="481" t="s">
        <v>1277</v>
      </c>
      <c r="E98" s="74"/>
      <c r="F98" s="74"/>
      <c r="G98" s="74"/>
    </row>
    <row r="99" spans="1:7" ht="15.75" x14ac:dyDescent="0.25">
      <c r="A99" s="74"/>
      <c r="B99" s="479"/>
      <c r="C99" s="79" t="s">
        <v>237</v>
      </c>
      <c r="D99" s="482"/>
      <c r="E99" s="74"/>
      <c r="F99" s="74"/>
      <c r="G99" s="74"/>
    </row>
    <row r="100" spans="1:7" ht="15.75" x14ac:dyDescent="0.25">
      <c r="A100" s="74"/>
      <c r="B100" s="479"/>
      <c r="C100" s="79" t="s">
        <v>238</v>
      </c>
      <c r="D100" s="482"/>
      <c r="E100" s="74"/>
      <c r="F100" s="74"/>
      <c r="G100" s="74"/>
    </row>
    <row r="101" spans="1:7" ht="15.75" x14ac:dyDescent="0.25">
      <c r="A101" s="74"/>
      <c r="B101" s="479"/>
      <c r="C101" s="78" t="s">
        <v>17</v>
      </c>
      <c r="D101" s="482"/>
      <c r="E101" s="74"/>
      <c r="F101" s="74"/>
      <c r="G101" s="74"/>
    </row>
    <row r="102" spans="1:7" ht="15.75" x14ac:dyDescent="0.25">
      <c r="A102" s="74"/>
      <c r="B102" s="479"/>
      <c r="C102" s="78" t="s">
        <v>23</v>
      </c>
      <c r="D102" s="482"/>
      <c r="E102" s="74"/>
      <c r="F102" s="74"/>
      <c r="G102" s="74"/>
    </row>
    <row r="103" spans="1:7" ht="31.5" x14ac:dyDescent="0.25">
      <c r="A103" s="74"/>
      <c r="B103" s="479"/>
      <c r="C103" s="79" t="s">
        <v>195</v>
      </c>
      <c r="D103" s="482"/>
      <c r="E103" s="74"/>
      <c r="F103" s="74"/>
      <c r="G103" s="74"/>
    </row>
    <row r="104" spans="1:7" ht="15.75" x14ac:dyDescent="0.25">
      <c r="A104" s="74"/>
      <c r="B104" s="479"/>
      <c r="C104" s="79" t="s">
        <v>201</v>
      </c>
      <c r="D104" s="482"/>
      <c r="E104" s="74"/>
      <c r="F104" s="74"/>
      <c r="G104" s="74"/>
    </row>
    <row r="105" spans="1:7" ht="15.75" x14ac:dyDescent="0.25">
      <c r="A105" s="74"/>
      <c r="B105" s="479"/>
      <c r="C105" s="79" t="s">
        <v>207</v>
      </c>
      <c r="D105" s="482"/>
      <c r="E105" s="74"/>
      <c r="F105" s="74"/>
      <c r="G105" s="74"/>
    </row>
    <row r="106" spans="1:7" ht="31.5" x14ac:dyDescent="0.25">
      <c r="A106" s="74"/>
      <c r="B106" s="479"/>
      <c r="C106" s="79" t="s">
        <v>212</v>
      </c>
      <c r="D106" s="482"/>
      <c r="E106" s="74"/>
      <c r="F106" s="74"/>
      <c r="G106" s="74"/>
    </row>
    <row r="107" spans="1:7" ht="15.75" x14ac:dyDescent="0.25">
      <c r="A107" s="74"/>
      <c r="B107" s="479"/>
      <c r="C107" s="78" t="s">
        <v>25</v>
      </c>
      <c r="D107" s="482"/>
      <c r="E107" s="74"/>
      <c r="F107" s="74"/>
      <c r="G107" s="74"/>
    </row>
    <row r="108" spans="1:7" ht="15.75" x14ac:dyDescent="0.25">
      <c r="A108" s="74"/>
      <c r="B108" s="479"/>
      <c r="C108" s="79" t="s">
        <v>214</v>
      </c>
      <c r="D108" s="482"/>
      <c r="E108" s="74"/>
      <c r="F108" s="74"/>
      <c r="G108" s="74"/>
    </row>
    <row r="109" spans="1:7" ht="15.75" x14ac:dyDescent="0.25">
      <c r="A109" s="74"/>
      <c r="B109" s="479"/>
      <c r="C109" s="79" t="s">
        <v>215</v>
      </c>
      <c r="D109" s="482"/>
      <c r="E109" s="74"/>
      <c r="F109" s="74"/>
      <c r="G109" s="74"/>
    </row>
    <row r="110" spans="1:7" ht="31.5" x14ac:dyDescent="0.25">
      <c r="A110" s="74"/>
      <c r="B110" s="479"/>
      <c r="C110" s="78" t="s">
        <v>27</v>
      </c>
      <c r="D110" s="482"/>
      <c r="E110" s="74"/>
      <c r="F110" s="74"/>
      <c r="G110" s="74"/>
    </row>
    <row r="111" spans="1:7" ht="31.5" x14ac:dyDescent="0.25">
      <c r="A111" s="74"/>
      <c r="B111" s="479"/>
      <c r="C111" s="78" t="s">
        <v>31</v>
      </c>
      <c r="D111" s="482"/>
      <c r="E111" s="74"/>
      <c r="F111" s="74"/>
      <c r="G111" s="74"/>
    </row>
    <row r="112" spans="1:7" ht="15.75" x14ac:dyDescent="0.25">
      <c r="A112" s="74"/>
      <c r="B112" s="479"/>
      <c r="C112" s="80" t="s">
        <v>239</v>
      </c>
      <c r="D112" s="482"/>
      <c r="E112" s="74"/>
      <c r="F112" s="74"/>
      <c r="G112" s="74"/>
    </row>
    <row r="113" spans="1:7" ht="31.5" x14ac:dyDescent="0.25">
      <c r="A113" s="74"/>
      <c r="B113" s="479"/>
      <c r="C113" s="79" t="s">
        <v>240</v>
      </c>
      <c r="D113" s="482"/>
      <c r="E113" s="74"/>
      <c r="F113" s="74"/>
      <c r="G113" s="74"/>
    </row>
    <row r="114" spans="1:7" ht="16.5" thickBot="1" x14ac:dyDescent="0.3">
      <c r="A114" s="74"/>
      <c r="B114" s="480"/>
      <c r="C114" s="75" t="s">
        <v>179</v>
      </c>
      <c r="D114" s="483"/>
      <c r="E114" s="74"/>
      <c r="F114" s="74"/>
      <c r="G114" s="74"/>
    </row>
    <row r="115" spans="1:7" ht="19.5" thickBot="1" x14ac:dyDescent="0.3">
      <c r="A115" s="74"/>
      <c r="B115" s="76" t="s">
        <v>241</v>
      </c>
      <c r="C115" s="85" t="s">
        <v>242</v>
      </c>
      <c r="D115" s="77" t="s">
        <v>1280</v>
      </c>
      <c r="E115" s="74"/>
      <c r="F115" s="74"/>
      <c r="G115" s="74"/>
    </row>
    <row r="116" spans="1:7" x14ac:dyDescent="0.25">
      <c r="B116" s="66"/>
      <c r="C116" s="66"/>
      <c r="E116" s="2"/>
      <c r="F116" s="2"/>
      <c r="G116" s="2"/>
    </row>
  </sheetData>
  <mergeCells count="23">
    <mergeCell ref="B18:B19"/>
    <mergeCell ref="D18:D19"/>
    <mergeCell ref="B2:B9"/>
    <mergeCell ref="C2:D5"/>
    <mergeCell ref="C6:D9"/>
    <mergeCell ref="B12:B17"/>
    <mergeCell ref="D12:D17"/>
    <mergeCell ref="B20:B21"/>
    <mergeCell ref="D20:D21"/>
    <mergeCell ref="B22:B23"/>
    <mergeCell ref="D22:D23"/>
    <mergeCell ref="B24:B25"/>
    <mergeCell ref="D24:D25"/>
    <mergeCell ref="B41:B97"/>
    <mergeCell ref="D41:D97"/>
    <mergeCell ref="B98:B114"/>
    <mergeCell ref="D98:D114"/>
    <mergeCell ref="B26:B28"/>
    <mergeCell ref="D26:D28"/>
    <mergeCell ref="B29:B35"/>
    <mergeCell ref="D29:D35"/>
    <mergeCell ref="B36:B40"/>
    <mergeCell ref="D36:D4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77"/>
  <sheetViews>
    <sheetView topLeftCell="E7" zoomScaleNormal="100" workbookViewId="0">
      <selection activeCell="I14" sqref="I14:I15"/>
    </sheetView>
  </sheetViews>
  <sheetFormatPr baseColWidth="10" defaultRowHeight="15" x14ac:dyDescent="0.25"/>
  <cols>
    <col min="1" max="1" width="6.7109375" customWidth="1"/>
    <col min="2" max="2" width="18" customWidth="1"/>
    <col min="3" max="3" width="29.42578125" customWidth="1"/>
    <col min="4" max="4" width="25.28515625" style="58" customWidth="1"/>
    <col min="5" max="5" width="49.28515625" style="58" customWidth="1"/>
    <col min="6" max="6" width="13.42578125" style="58" customWidth="1"/>
    <col min="7" max="7" width="23.85546875" style="58" customWidth="1"/>
    <col min="8" max="8" width="24" style="58" customWidth="1"/>
    <col min="9" max="9" width="85.5703125" style="58" customWidth="1"/>
    <col min="10" max="10" width="27.7109375" style="58" customWidth="1"/>
    <col min="11" max="11" width="17.140625" customWidth="1"/>
    <col min="12" max="12" width="32.140625" customWidth="1"/>
    <col min="13" max="13" width="44.42578125" customWidth="1"/>
    <col min="14" max="18" width="0" hidden="1" customWidth="1"/>
    <col min="19" max="19" width="11.5703125" style="296" hidden="1" customWidth="1"/>
  </cols>
  <sheetData>
    <row r="1" spans="2:22" ht="15.75" thickBot="1" x14ac:dyDescent="0.3">
      <c r="B1" s="1"/>
      <c r="C1" s="1"/>
      <c r="D1" s="193"/>
      <c r="F1" s="57"/>
      <c r="G1" s="193"/>
      <c r="H1" s="57"/>
      <c r="L1" s="57"/>
    </row>
    <row r="2" spans="2:22" ht="15.75" thickBot="1" x14ac:dyDescent="0.3">
      <c r="B2" s="500" t="s">
        <v>1</v>
      </c>
      <c r="C2" s="500"/>
      <c r="D2" s="501" t="s">
        <v>243</v>
      </c>
      <c r="E2" s="501"/>
      <c r="F2" s="501"/>
      <c r="G2" s="501"/>
      <c r="H2" s="501"/>
      <c r="I2" s="501"/>
      <c r="J2" s="501"/>
      <c r="K2" s="501"/>
      <c r="L2" s="502"/>
      <c r="M2" s="502"/>
    </row>
    <row r="3" spans="2:22" ht="15.75" thickBot="1" x14ac:dyDescent="0.3">
      <c r="B3" s="500"/>
      <c r="C3" s="500"/>
      <c r="D3" s="501"/>
      <c r="E3" s="501"/>
      <c r="F3" s="501"/>
      <c r="G3" s="501"/>
      <c r="H3" s="501"/>
      <c r="I3" s="501"/>
      <c r="J3" s="501"/>
      <c r="K3" s="501"/>
      <c r="L3" s="502"/>
      <c r="M3" s="502"/>
    </row>
    <row r="4" spans="2:22" ht="15.75" thickBot="1" x14ac:dyDescent="0.3">
      <c r="B4" s="500"/>
      <c r="C4" s="500"/>
      <c r="D4" s="501"/>
      <c r="E4" s="501"/>
      <c r="F4" s="501"/>
      <c r="G4" s="501"/>
      <c r="H4" s="501"/>
      <c r="I4" s="501"/>
      <c r="J4" s="501"/>
      <c r="K4" s="501"/>
      <c r="L4" s="502"/>
      <c r="M4" s="502"/>
    </row>
    <row r="5" spans="2:22" ht="15.75" thickBot="1" x14ac:dyDescent="0.3">
      <c r="B5" s="500"/>
      <c r="C5" s="500"/>
      <c r="D5" s="501"/>
      <c r="E5" s="501"/>
      <c r="F5" s="501"/>
      <c r="G5" s="501"/>
      <c r="H5" s="501"/>
      <c r="I5" s="501"/>
      <c r="J5" s="501"/>
      <c r="K5" s="501"/>
      <c r="L5" s="502"/>
      <c r="M5" s="502"/>
    </row>
    <row r="6" spans="2:22" ht="15.75" thickBot="1" x14ac:dyDescent="0.3">
      <c r="B6" s="500"/>
      <c r="C6" s="500"/>
      <c r="D6" s="503" t="str">
        <f>PORTADA!D10</f>
        <v>EMPRESA SOCIAL DEL ESTADO CENTRO DE REHABILITACION INTEGRAL DE BOYACA</v>
      </c>
      <c r="E6" s="503"/>
      <c r="F6" s="503"/>
      <c r="G6" s="503"/>
      <c r="H6" s="503"/>
      <c r="I6" s="503"/>
      <c r="J6" s="503"/>
      <c r="K6" s="503"/>
      <c r="L6" s="502"/>
      <c r="M6" s="502"/>
    </row>
    <row r="7" spans="2:22" ht="15.75" thickBot="1" x14ac:dyDescent="0.3">
      <c r="B7" s="500"/>
      <c r="C7" s="500"/>
      <c r="D7" s="503"/>
      <c r="E7" s="503"/>
      <c r="F7" s="503"/>
      <c r="G7" s="503"/>
      <c r="H7" s="503"/>
      <c r="I7" s="503"/>
      <c r="J7" s="503"/>
      <c r="K7" s="503"/>
      <c r="L7" s="502"/>
      <c r="M7" s="502"/>
    </row>
    <row r="8" spans="2:22" ht="15.75" thickBot="1" x14ac:dyDescent="0.3">
      <c r="B8" s="500"/>
      <c r="C8" s="500"/>
      <c r="D8" s="503"/>
      <c r="E8" s="503"/>
      <c r="F8" s="503"/>
      <c r="G8" s="503"/>
      <c r="H8" s="503"/>
      <c r="I8" s="503"/>
      <c r="J8" s="503"/>
      <c r="K8" s="503"/>
      <c r="L8" s="502"/>
      <c r="M8" s="502"/>
    </row>
    <row r="9" spans="2:22" ht="15.75" thickBot="1" x14ac:dyDescent="0.3">
      <c r="B9" s="500"/>
      <c r="C9" s="500"/>
      <c r="D9" s="503"/>
      <c r="E9" s="503"/>
      <c r="F9" s="503"/>
      <c r="G9" s="503"/>
      <c r="H9" s="503"/>
      <c r="I9" s="503"/>
      <c r="J9" s="503"/>
      <c r="K9" s="503"/>
      <c r="L9" s="502"/>
      <c r="M9" s="502"/>
    </row>
    <row r="10" spans="2:22" x14ac:dyDescent="0.25">
      <c r="B10" s="1"/>
      <c r="C10" s="1"/>
      <c r="D10" s="193"/>
      <c r="F10" s="57"/>
      <c r="G10" s="193"/>
      <c r="H10" s="57"/>
      <c r="L10" s="57"/>
      <c r="S10" s="296" t="s">
        <v>494</v>
      </c>
    </row>
    <row r="11" spans="2:22" ht="37.5" x14ac:dyDescent="0.3">
      <c r="B11" s="88" t="s">
        <v>244</v>
      </c>
      <c r="C11" s="89" t="s">
        <v>245</v>
      </c>
      <c r="D11" s="89" t="s">
        <v>246</v>
      </c>
      <c r="E11" s="89" t="s">
        <v>247</v>
      </c>
      <c r="F11" s="88" t="s">
        <v>248</v>
      </c>
      <c r="G11" s="88" t="s">
        <v>249</v>
      </c>
      <c r="H11" s="88" t="s">
        <v>250</v>
      </c>
      <c r="I11" s="88" t="s">
        <v>251</v>
      </c>
      <c r="J11" s="88" t="s">
        <v>252</v>
      </c>
      <c r="K11" s="88" t="s">
        <v>253</v>
      </c>
      <c r="L11" s="298" t="s">
        <v>254</v>
      </c>
      <c r="M11" s="90" t="s">
        <v>255</v>
      </c>
      <c r="N11" s="87"/>
      <c r="O11" s="87"/>
      <c r="P11" s="87"/>
      <c r="Q11" s="87"/>
      <c r="R11" s="87"/>
      <c r="S11" s="296">
        <v>0</v>
      </c>
      <c r="T11" s="87"/>
      <c r="U11" s="87"/>
      <c r="V11" s="87"/>
    </row>
    <row r="12" spans="2:22" ht="15.75" x14ac:dyDescent="0.25">
      <c r="B12" s="91" t="s">
        <v>256</v>
      </c>
      <c r="C12" s="92"/>
      <c r="D12" s="92"/>
      <c r="E12" s="92"/>
      <c r="F12" s="93"/>
      <c r="G12" s="92"/>
      <c r="H12" s="93"/>
      <c r="I12" s="94"/>
      <c r="J12" s="92"/>
      <c r="K12" s="92"/>
      <c r="L12" s="93"/>
      <c r="M12" s="95"/>
      <c r="S12" s="296">
        <v>20</v>
      </c>
    </row>
    <row r="13" spans="2:22" ht="52.15" customHeight="1" x14ac:dyDescent="0.25">
      <c r="B13" s="97" t="s">
        <v>257</v>
      </c>
      <c r="C13" s="98" t="s">
        <v>186</v>
      </c>
      <c r="D13" s="98" t="s">
        <v>187</v>
      </c>
      <c r="E13" s="98" t="s">
        <v>258</v>
      </c>
      <c r="F13" s="97" t="s">
        <v>12</v>
      </c>
      <c r="G13" s="98" t="s">
        <v>259</v>
      </c>
      <c r="H13" s="97"/>
      <c r="I13" s="99"/>
      <c r="J13" s="98"/>
      <c r="K13" s="98"/>
      <c r="L13" s="100">
        <f>ROUND(AVERAGE($L$14,$L$15),0)</f>
        <v>0</v>
      </c>
      <c r="M13" s="101"/>
      <c r="N13" s="96"/>
      <c r="O13" s="96"/>
      <c r="P13" s="96"/>
      <c r="Q13" s="96"/>
      <c r="R13" s="96"/>
      <c r="S13" s="296">
        <v>40</v>
      </c>
      <c r="T13" s="96"/>
      <c r="U13" s="96"/>
      <c r="V13" s="96"/>
    </row>
    <row r="14" spans="2:22" ht="141.6" customHeight="1" x14ac:dyDescent="0.3">
      <c r="B14" s="102" t="s">
        <v>260</v>
      </c>
      <c r="C14" s="103" t="s">
        <v>261</v>
      </c>
      <c r="D14" s="103" t="s">
        <v>262</v>
      </c>
      <c r="E14" s="103" t="s">
        <v>263</v>
      </c>
      <c r="F14" s="102" t="s">
        <v>264</v>
      </c>
      <c r="G14" s="103" t="s">
        <v>265</v>
      </c>
      <c r="H14" s="102" t="s">
        <v>266</v>
      </c>
      <c r="I14" s="504" t="s">
        <v>267</v>
      </c>
      <c r="J14" s="506"/>
      <c r="K14" s="103"/>
      <c r="L14" s="102">
        <v>0</v>
      </c>
      <c r="M14" s="104"/>
      <c r="P14" s="105"/>
      <c r="S14" s="296">
        <v>60</v>
      </c>
    </row>
    <row r="15" spans="2:22" ht="141.6" customHeight="1" x14ac:dyDescent="0.25">
      <c r="B15" s="102" t="s">
        <v>268</v>
      </c>
      <c r="C15" s="103" t="s">
        <v>186</v>
      </c>
      <c r="D15" s="103" t="s">
        <v>269</v>
      </c>
      <c r="E15" s="103" t="s">
        <v>270</v>
      </c>
      <c r="F15" s="102" t="s">
        <v>271</v>
      </c>
      <c r="G15" s="103" t="s">
        <v>272</v>
      </c>
      <c r="H15" s="102"/>
      <c r="I15" s="505"/>
      <c r="J15" s="507"/>
      <c r="K15" s="103"/>
      <c r="L15" s="331">
        <v>0</v>
      </c>
      <c r="M15" s="104"/>
      <c r="S15" s="296">
        <v>80</v>
      </c>
    </row>
    <row r="16" spans="2:22" ht="15.75" x14ac:dyDescent="0.25">
      <c r="B16" s="91" t="s">
        <v>273</v>
      </c>
      <c r="C16" s="92"/>
      <c r="D16" s="92"/>
      <c r="E16" s="92"/>
      <c r="F16" s="93"/>
      <c r="G16" s="92"/>
      <c r="H16" s="93"/>
      <c r="I16" s="94"/>
      <c r="J16" s="92"/>
      <c r="K16" s="92"/>
      <c r="L16" s="93"/>
      <c r="M16" s="106"/>
      <c r="S16" s="328">
        <v>100</v>
      </c>
    </row>
    <row r="17" spans="2:22" ht="75" x14ac:dyDescent="0.25">
      <c r="B17" s="97" t="s">
        <v>274</v>
      </c>
      <c r="C17" s="98" t="s">
        <v>186</v>
      </c>
      <c r="D17" s="98" t="s">
        <v>188</v>
      </c>
      <c r="E17" s="98" t="s">
        <v>275</v>
      </c>
      <c r="F17" s="97" t="s">
        <v>13</v>
      </c>
      <c r="G17" s="98"/>
      <c r="H17" s="97"/>
      <c r="I17" s="107"/>
      <c r="J17" s="107"/>
      <c r="K17" s="98"/>
      <c r="L17" s="100">
        <f>ROUND(AVERAGE($L$18,$L$24),0)</f>
        <v>0</v>
      </c>
      <c r="M17" s="98"/>
      <c r="N17" s="96"/>
      <c r="O17" s="96"/>
      <c r="P17" s="96"/>
      <c r="Q17" s="96"/>
      <c r="R17" s="96"/>
      <c r="S17" s="329">
        <v>100</v>
      </c>
      <c r="T17" s="96"/>
      <c r="U17" s="96"/>
      <c r="V17" s="96"/>
    </row>
    <row r="18" spans="2:22" ht="70.900000000000006" customHeight="1" x14ac:dyDescent="0.25">
      <c r="B18" s="108" t="s">
        <v>276</v>
      </c>
      <c r="C18" s="109" t="s">
        <v>186</v>
      </c>
      <c r="D18" s="109" t="s">
        <v>277</v>
      </c>
      <c r="E18" s="109" t="s">
        <v>278</v>
      </c>
      <c r="F18" s="108" t="s">
        <v>279</v>
      </c>
      <c r="G18" s="109" t="s">
        <v>280</v>
      </c>
      <c r="H18" s="108"/>
      <c r="I18" s="59"/>
      <c r="J18" s="110"/>
      <c r="K18" s="109"/>
      <c r="L18" s="111">
        <f>ROUND(AVERAGE(L19:L23),0)</f>
        <v>0</v>
      </c>
      <c r="M18" s="112"/>
    </row>
    <row r="19" spans="2:22" ht="298.89999999999998" customHeight="1" x14ac:dyDescent="0.25">
      <c r="B19" s="102" t="s">
        <v>281</v>
      </c>
      <c r="C19" s="103" t="s">
        <v>186</v>
      </c>
      <c r="D19" s="103" t="s">
        <v>282</v>
      </c>
      <c r="E19" s="103" t="s">
        <v>283</v>
      </c>
      <c r="F19" s="102" t="s">
        <v>284</v>
      </c>
      <c r="G19" s="103" t="s">
        <v>285</v>
      </c>
      <c r="H19" s="102" t="s">
        <v>286</v>
      </c>
      <c r="I19" s="60" t="s">
        <v>287</v>
      </c>
      <c r="J19" s="110"/>
      <c r="K19" s="110"/>
      <c r="L19" s="331">
        <v>0</v>
      </c>
      <c r="M19" s="104"/>
    </row>
    <row r="20" spans="2:22" ht="84" x14ac:dyDescent="0.25">
      <c r="B20" s="102" t="s">
        <v>288</v>
      </c>
      <c r="C20" s="103" t="s">
        <v>186</v>
      </c>
      <c r="D20" s="103" t="s">
        <v>289</v>
      </c>
      <c r="E20" s="103" t="s">
        <v>290</v>
      </c>
      <c r="F20" s="102" t="s">
        <v>291</v>
      </c>
      <c r="G20" s="103"/>
      <c r="H20" s="102" t="s">
        <v>292</v>
      </c>
      <c r="I20" s="60" t="s">
        <v>293</v>
      </c>
      <c r="J20" s="110"/>
      <c r="K20" s="110"/>
      <c r="L20" s="331">
        <v>0</v>
      </c>
      <c r="M20" s="104"/>
    </row>
    <row r="21" spans="2:22" ht="65.45" customHeight="1" x14ac:dyDescent="0.25">
      <c r="B21" s="102" t="s">
        <v>294</v>
      </c>
      <c r="C21" s="103" t="s">
        <v>186</v>
      </c>
      <c r="D21" s="103" t="s">
        <v>295</v>
      </c>
      <c r="E21" s="103" t="s">
        <v>296</v>
      </c>
      <c r="F21" s="102" t="s">
        <v>297</v>
      </c>
      <c r="G21" s="103"/>
      <c r="H21" s="102" t="s">
        <v>298</v>
      </c>
      <c r="I21" s="60" t="s">
        <v>299</v>
      </c>
      <c r="J21" s="110"/>
      <c r="K21" s="110"/>
      <c r="L21" s="331">
        <v>0</v>
      </c>
      <c r="M21" s="104"/>
    </row>
    <row r="22" spans="2:22" ht="49.15" customHeight="1" x14ac:dyDescent="0.25">
      <c r="B22" s="102" t="s">
        <v>300</v>
      </c>
      <c r="C22" s="103" t="s">
        <v>186</v>
      </c>
      <c r="D22" s="103" t="s">
        <v>301</v>
      </c>
      <c r="E22" s="103" t="s">
        <v>302</v>
      </c>
      <c r="F22" s="102" t="s">
        <v>303</v>
      </c>
      <c r="G22" s="103"/>
      <c r="H22" s="102" t="s">
        <v>304</v>
      </c>
      <c r="I22" s="60" t="s">
        <v>305</v>
      </c>
      <c r="J22" s="110"/>
      <c r="K22" s="110"/>
      <c r="L22" s="331">
        <v>0</v>
      </c>
      <c r="M22" s="104"/>
    </row>
    <row r="23" spans="2:22" ht="160.15" customHeight="1" x14ac:dyDescent="0.25">
      <c r="B23" s="102" t="s">
        <v>306</v>
      </c>
      <c r="C23" s="103" t="s">
        <v>186</v>
      </c>
      <c r="D23" s="103" t="s">
        <v>307</v>
      </c>
      <c r="E23" s="103" t="s">
        <v>308</v>
      </c>
      <c r="F23" s="102" t="s">
        <v>309</v>
      </c>
      <c r="G23" s="103"/>
      <c r="H23" s="102" t="s">
        <v>310</v>
      </c>
      <c r="I23" s="60" t="s">
        <v>311</v>
      </c>
      <c r="J23" s="110"/>
      <c r="K23" s="110"/>
      <c r="L23" s="331">
        <v>0</v>
      </c>
      <c r="M23" s="103"/>
    </row>
    <row r="24" spans="2:22" ht="30" x14ac:dyDescent="0.25">
      <c r="B24" s="108" t="s">
        <v>312</v>
      </c>
      <c r="C24" s="103" t="s">
        <v>186</v>
      </c>
      <c r="D24" s="109" t="s">
        <v>313</v>
      </c>
      <c r="E24" s="109" t="s">
        <v>314</v>
      </c>
      <c r="F24" s="108" t="s">
        <v>315</v>
      </c>
      <c r="G24" s="109" t="s">
        <v>316</v>
      </c>
      <c r="H24" s="108"/>
      <c r="I24" s="59"/>
      <c r="J24" s="113"/>
      <c r="K24" s="109"/>
      <c r="L24" s="111">
        <f>ROUND(AVERAGE(L25:L26),0)</f>
        <v>0</v>
      </c>
      <c r="M24" s="109"/>
    </row>
    <row r="25" spans="2:22" ht="372" x14ac:dyDescent="0.25">
      <c r="B25" s="114" t="s">
        <v>317</v>
      </c>
      <c r="C25" s="103" t="s">
        <v>186</v>
      </c>
      <c r="D25" s="103" t="s">
        <v>318</v>
      </c>
      <c r="E25" s="103" t="s">
        <v>319</v>
      </c>
      <c r="F25" s="102" t="s">
        <v>320</v>
      </c>
      <c r="G25" s="115"/>
      <c r="H25" s="116"/>
      <c r="I25" s="60" t="s">
        <v>321</v>
      </c>
      <c r="J25" s="110"/>
      <c r="K25" s="103"/>
      <c r="L25" s="331">
        <v>0</v>
      </c>
      <c r="M25" s="104"/>
    </row>
    <row r="26" spans="2:22" ht="408.6" customHeight="1" x14ac:dyDescent="0.25">
      <c r="B26" s="114" t="s">
        <v>322</v>
      </c>
      <c r="C26" s="117" t="s">
        <v>235</v>
      </c>
      <c r="D26" s="103" t="s">
        <v>236</v>
      </c>
      <c r="E26" s="103" t="s">
        <v>323</v>
      </c>
      <c r="F26" s="102" t="s">
        <v>324</v>
      </c>
      <c r="G26" s="115"/>
      <c r="H26" s="102" t="s">
        <v>325</v>
      </c>
      <c r="I26" s="60" t="s">
        <v>326</v>
      </c>
      <c r="J26" s="110"/>
      <c r="K26" s="103"/>
      <c r="L26" s="331">
        <v>0</v>
      </c>
      <c r="M26" s="104"/>
    </row>
    <row r="27" spans="2:22" ht="15.75" x14ac:dyDescent="0.25">
      <c r="B27" s="91" t="s">
        <v>189</v>
      </c>
      <c r="C27" s="92"/>
      <c r="D27" s="92"/>
      <c r="E27" s="92"/>
      <c r="F27" s="93"/>
      <c r="G27" s="92"/>
      <c r="H27" s="93"/>
      <c r="I27" s="94"/>
      <c r="J27" s="92"/>
      <c r="K27" s="92"/>
      <c r="L27" s="93"/>
      <c r="M27" s="106"/>
    </row>
    <row r="28" spans="2:22" ht="60" x14ac:dyDescent="0.25">
      <c r="B28" s="97" t="s">
        <v>327</v>
      </c>
      <c r="C28" s="98" t="s">
        <v>328</v>
      </c>
      <c r="D28" s="98" t="s">
        <v>189</v>
      </c>
      <c r="E28" s="98"/>
      <c r="F28" s="97" t="s">
        <v>14</v>
      </c>
      <c r="G28" s="98"/>
      <c r="H28" s="118"/>
      <c r="I28" s="119"/>
      <c r="J28" s="110"/>
      <c r="K28" s="120"/>
      <c r="L28" s="121">
        <f>ROUND(AVERAGE($L$36,$L$32,$L$29),0)</f>
        <v>0</v>
      </c>
      <c r="M28" s="122"/>
    </row>
    <row r="29" spans="2:22" ht="45" x14ac:dyDescent="0.25">
      <c r="B29" s="108" t="s">
        <v>329</v>
      </c>
      <c r="C29" s="109" t="s">
        <v>186</v>
      </c>
      <c r="D29" s="109" t="s">
        <v>190</v>
      </c>
      <c r="E29" s="109" t="s">
        <v>330</v>
      </c>
      <c r="F29" s="108" t="s">
        <v>331</v>
      </c>
      <c r="G29" s="109" t="s">
        <v>332</v>
      </c>
      <c r="H29" s="108"/>
      <c r="I29" s="59"/>
      <c r="J29" s="113"/>
      <c r="K29" s="109"/>
      <c r="L29" s="123">
        <f>ROUND(AVERAGE(L30:L31),0)</f>
        <v>0</v>
      </c>
      <c r="M29" s="109"/>
      <c r="N29" s="96"/>
      <c r="O29" s="96"/>
      <c r="P29" s="96"/>
      <c r="Q29" s="96"/>
      <c r="R29" s="96"/>
      <c r="S29" s="329"/>
      <c r="T29" s="96"/>
      <c r="U29" s="96"/>
      <c r="V29" s="96"/>
    </row>
    <row r="30" spans="2:22" ht="302.45" customHeight="1" x14ac:dyDescent="0.25">
      <c r="B30" s="102" t="s">
        <v>333</v>
      </c>
      <c r="C30" s="103" t="s">
        <v>334</v>
      </c>
      <c r="D30" s="103" t="s">
        <v>168</v>
      </c>
      <c r="E30" s="103" t="s">
        <v>335</v>
      </c>
      <c r="F30" s="102" t="s">
        <v>336</v>
      </c>
      <c r="G30" s="103"/>
      <c r="H30" s="102" t="s">
        <v>337</v>
      </c>
      <c r="I30" s="60" t="s">
        <v>338</v>
      </c>
      <c r="J30" s="103"/>
      <c r="K30" s="103"/>
      <c r="L30" s="331">
        <v>0</v>
      </c>
      <c r="M30" s="104"/>
    </row>
    <row r="31" spans="2:22" ht="60" x14ac:dyDescent="0.25">
      <c r="B31" s="102" t="s">
        <v>339</v>
      </c>
      <c r="C31" s="103" t="s">
        <v>334</v>
      </c>
      <c r="D31" s="103" t="s">
        <v>169</v>
      </c>
      <c r="E31" s="103" t="s">
        <v>340</v>
      </c>
      <c r="F31" s="102" t="s">
        <v>341</v>
      </c>
      <c r="G31" s="103"/>
      <c r="H31" s="102" t="s">
        <v>342</v>
      </c>
      <c r="I31" s="60"/>
      <c r="J31" s="103"/>
      <c r="K31" s="103"/>
      <c r="L31" s="331">
        <v>0</v>
      </c>
      <c r="M31" s="103"/>
    </row>
    <row r="32" spans="2:22" ht="45" x14ac:dyDescent="0.25">
      <c r="B32" s="108" t="s">
        <v>343</v>
      </c>
      <c r="C32" s="109" t="s">
        <v>344</v>
      </c>
      <c r="D32" s="109" t="s">
        <v>191</v>
      </c>
      <c r="E32" s="109" t="s">
        <v>345</v>
      </c>
      <c r="F32" s="108" t="s">
        <v>341</v>
      </c>
      <c r="G32" s="109" t="s">
        <v>332</v>
      </c>
      <c r="H32" s="108"/>
      <c r="I32" s="59"/>
      <c r="J32" s="113" t="s">
        <v>346</v>
      </c>
      <c r="K32" s="96"/>
      <c r="L32" s="123">
        <f>ROUND(AVERAGE(L33:L35),0)</f>
        <v>0</v>
      </c>
      <c r="M32" s="109"/>
      <c r="N32" s="96"/>
      <c r="O32" s="96"/>
      <c r="P32" s="96"/>
      <c r="Q32" s="96"/>
      <c r="R32" s="96"/>
      <c r="S32" s="329"/>
      <c r="T32" s="96"/>
      <c r="U32" s="96"/>
      <c r="V32" s="96"/>
    </row>
    <row r="33" spans="2:22" ht="189" customHeight="1" x14ac:dyDescent="0.25">
      <c r="B33" s="102" t="s">
        <v>347</v>
      </c>
      <c r="C33" s="103" t="s">
        <v>186</v>
      </c>
      <c r="D33" s="103" t="s">
        <v>348</v>
      </c>
      <c r="E33" s="103" t="s">
        <v>349</v>
      </c>
      <c r="F33" s="102" t="s">
        <v>350</v>
      </c>
      <c r="G33" s="103"/>
      <c r="H33" s="102" t="s">
        <v>351</v>
      </c>
      <c r="I33" s="60" t="s">
        <v>352</v>
      </c>
      <c r="J33" s="110"/>
      <c r="K33" s="110"/>
      <c r="L33" s="325">
        <v>0</v>
      </c>
      <c r="M33" s="104"/>
    </row>
    <row r="34" spans="2:22" ht="394.9" customHeight="1" x14ac:dyDescent="0.25">
      <c r="B34" s="102" t="s">
        <v>353</v>
      </c>
      <c r="C34" s="103" t="s">
        <v>354</v>
      </c>
      <c r="D34" s="103" t="s">
        <v>222</v>
      </c>
      <c r="E34" s="103" t="s">
        <v>355</v>
      </c>
      <c r="F34" s="102" t="s">
        <v>356</v>
      </c>
      <c r="G34" s="103" t="s">
        <v>357</v>
      </c>
      <c r="H34" s="102" t="s">
        <v>358</v>
      </c>
      <c r="I34" s="60" t="s">
        <v>359</v>
      </c>
      <c r="J34" s="110"/>
      <c r="K34" s="110"/>
      <c r="L34" s="331">
        <v>0</v>
      </c>
      <c r="M34" s="104"/>
    </row>
    <row r="35" spans="2:22" ht="60" x14ac:dyDescent="0.25">
      <c r="B35" s="102" t="s">
        <v>360</v>
      </c>
      <c r="C35" s="103" t="s">
        <v>186</v>
      </c>
      <c r="D35" s="103" t="s">
        <v>361</v>
      </c>
      <c r="E35" s="103" t="s">
        <v>362</v>
      </c>
      <c r="F35" s="102" t="s">
        <v>363</v>
      </c>
      <c r="G35" s="103"/>
      <c r="H35" s="102"/>
      <c r="I35" s="60" t="s">
        <v>364</v>
      </c>
      <c r="J35" s="110"/>
      <c r="K35" s="110"/>
      <c r="L35" s="331">
        <v>0</v>
      </c>
      <c r="M35" s="104"/>
    </row>
    <row r="36" spans="2:22" ht="30" x14ac:dyDescent="0.25">
      <c r="B36" s="108" t="s">
        <v>365</v>
      </c>
      <c r="C36" s="109" t="s">
        <v>186</v>
      </c>
      <c r="D36" s="109" t="s">
        <v>192</v>
      </c>
      <c r="E36" s="109" t="s">
        <v>366</v>
      </c>
      <c r="F36" s="108" t="s">
        <v>367</v>
      </c>
      <c r="G36" s="109" t="s">
        <v>332</v>
      </c>
      <c r="H36" s="108"/>
      <c r="I36" s="59"/>
      <c r="J36" s="113"/>
      <c r="K36" s="109"/>
      <c r="L36" s="123">
        <f>L37</f>
        <v>0</v>
      </c>
      <c r="M36" s="109"/>
      <c r="N36" s="96"/>
      <c r="O36" s="96"/>
      <c r="P36" s="96"/>
      <c r="Q36" s="96"/>
      <c r="R36" s="96"/>
      <c r="S36" s="329"/>
      <c r="T36" s="96"/>
      <c r="U36" s="96"/>
      <c r="V36" s="96"/>
    </row>
    <row r="37" spans="2:22" ht="75" x14ac:dyDescent="0.25">
      <c r="B37" s="102" t="s">
        <v>368</v>
      </c>
      <c r="C37" s="103" t="s">
        <v>186</v>
      </c>
      <c r="D37" s="103" t="s">
        <v>369</v>
      </c>
      <c r="E37" s="103" t="s">
        <v>370</v>
      </c>
      <c r="F37" s="102" t="s">
        <v>371</v>
      </c>
      <c r="G37" s="103"/>
      <c r="H37" s="102" t="s">
        <v>337</v>
      </c>
      <c r="I37" s="60" t="s">
        <v>372</v>
      </c>
      <c r="J37" s="110"/>
      <c r="K37" s="103"/>
      <c r="L37" s="325">
        <v>0</v>
      </c>
      <c r="M37" s="104"/>
    </row>
    <row r="38" spans="2:22" ht="15.75" x14ac:dyDescent="0.25">
      <c r="B38" s="91" t="s">
        <v>193</v>
      </c>
      <c r="C38" s="92"/>
      <c r="D38" s="92"/>
      <c r="E38" s="92"/>
      <c r="F38" s="93"/>
      <c r="G38" s="92"/>
      <c r="H38" s="93"/>
      <c r="I38" s="94"/>
      <c r="J38" s="92"/>
      <c r="K38" s="92"/>
      <c r="L38" s="93"/>
      <c r="M38" s="106"/>
    </row>
    <row r="39" spans="2:22" x14ac:dyDescent="0.25">
      <c r="B39" s="97" t="s">
        <v>373</v>
      </c>
      <c r="C39" s="98" t="s">
        <v>186</v>
      </c>
      <c r="D39" s="98" t="s">
        <v>193</v>
      </c>
      <c r="E39" s="98"/>
      <c r="F39" s="97" t="s">
        <v>15</v>
      </c>
      <c r="G39" s="98"/>
      <c r="H39" s="118"/>
      <c r="I39" s="119"/>
      <c r="J39" s="124"/>
      <c r="K39" s="120"/>
      <c r="L39" s="121">
        <f>ROUND(AVERAGE($L$49,$L$45,$L$40),0)</f>
        <v>0</v>
      </c>
      <c r="M39" s="122"/>
    </row>
    <row r="40" spans="2:22" ht="30" x14ac:dyDescent="0.25">
      <c r="B40" s="108" t="s">
        <v>374</v>
      </c>
      <c r="C40" s="109" t="s">
        <v>186</v>
      </c>
      <c r="D40" s="109" t="s">
        <v>375</v>
      </c>
      <c r="E40" s="109" t="s">
        <v>376</v>
      </c>
      <c r="F40" s="108" t="s">
        <v>377</v>
      </c>
      <c r="G40" s="108" t="s">
        <v>316</v>
      </c>
      <c r="H40" s="108"/>
      <c r="I40" s="59" t="s">
        <v>378</v>
      </c>
      <c r="J40" s="110"/>
      <c r="K40" s="109"/>
      <c r="L40" s="123">
        <f>ROUND(AVERAGE(L41:L44),0)</f>
        <v>0</v>
      </c>
      <c r="M40" s="109"/>
      <c r="N40" s="96"/>
      <c r="O40" s="96"/>
      <c r="P40" s="96"/>
      <c r="Q40" s="96"/>
      <c r="R40" s="96"/>
      <c r="S40" s="329"/>
      <c r="T40" s="96"/>
      <c r="U40" s="96"/>
      <c r="V40" s="96"/>
    </row>
    <row r="41" spans="2:22" ht="187.15" customHeight="1" x14ac:dyDescent="0.25">
      <c r="B41" s="102" t="s">
        <v>379</v>
      </c>
      <c r="C41" s="103" t="s">
        <v>186</v>
      </c>
      <c r="D41" s="103" t="s">
        <v>380</v>
      </c>
      <c r="E41" s="103" t="s">
        <v>381</v>
      </c>
      <c r="F41" s="102" t="s">
        <v>382</v>
      </c>
      <c r="G41" s="125" t="s">
        <v>383</v>
      </c>
      <c r="H41" s="102" t="s">
        <v>384</v>
      </c>
      <c r="I41" s="60" t="s">
        <v>385</v>
      </c>
      <c r="J41" s="110"/>
      <c r="K41" s="110"/>
      <c r="L41" s="331">
        <v>0</v>
      </c>
      <c r="M41" s="104"/>
    </row>
    <row r="42" spans="2:22" ht="149.44999999999999" customHeight="1" x14ac:dyDescent="0.25">
      <c r="B42" s="102" t="s">
        <v>386</v>
      </c>
      <c r="C42" s="103" t="s">
        <v>186</v>
      </c>
      <c r="D42" s="103" t="s">
        <v>387</v>
      </c>
      <c r="E42" s="103" t="s">
        <v>388</v>
      </c>
      <c r="F42" s="102" t="s">
        <v>389</v>
      </c>
      <c r="G42" s="103"/>
      <c r="H42" s="102" t="s">
        <v>390</v>
      </c>
      <c r="I42" s="60" t="s">
        <v>391</v>
      </c>
      <c r="J42" s="110"/>
      <c r="K42" s="110"/>
      <c r="L42" s="325">
        <v>0</v>
      </c>
      <c r="M42" s="104"/>
    </row>
    <row r="43" spans="2:22" ht="60" x14ac:dyDescent="0.25">
      <c r="B43" s="102" t="s">
        <v>392</v>
      </c>
      <c r="C43" s="103" t="s">
        <v>186</v>
      </c>
      <c r="D43" s="103" t="s">
        <v>393</v>
      </c>
      <c r="E43" s="103" t="s">
        <v>394</v>
      </c>
      <c r="F43" s="102" t="s">
        <v>395</v>
      </c>
      <c r="G43" s="103"/>
      <c r="H43" s="102"/>
      <c r="I43" s="60" t="s">
        <v>396</v>
      </c>
      <c r="J43" s="110"/>
      <c r="K43" s="110"/>
      <c r="L43" s="325">
        <v>0</v>
      </c>
      <c r="M43" s="104"/>
    </row>
    <row r="44" spans="2:22" ht="153.6" customHeight="1" x14ac:dyDescent="0.25">
      <c r="B44" s="102" t="s">
        <v>397</v>
      </c>
      <c r="C44" s="103" t="s">
        <v>186</v>
      </c>
      <c r="D44" s="103" t="s">
        <v>398</v>
      </c>
      <c r="E44" s="103" t="s">
        <v>399</v>
      </c>
      <c r="F44" s="102" t="s">
        <v>400</v>
      </c>
      <c r="G44" s="103"/>
      <c r="H44" s="102" t="s">
        <v>401</v>
      </c>
      <c r="I44" s="60" t="s">
        <v>402</v>
      </c>
      <c r="J44" s="110"/>
      <c r="K44" s="110"/>
      <c r="L44" s="331">
        <v>0</v>
      </c>
      <c r="M44" s="104"/>
    </row>
    <row r="45" spans="2:22" ht="45" x14ac:dyDescent="0.25">
      <c r="B45" s="108" t="s">
        <v>403</v>
      </c>
      <c r="C45" s="109" t="s">
        <v>186</v>
      </c>
      <c r="D45" s="109" t="s">
        <v>404</v>
      </c>
      <c r="E45" s="109" t="s">
        <v>405</v>
      </c>
      <c r="F45" s="108" t="s">
        <v>406</v>
      </c>
      <c r="G45" s="126"/>
      <c r="H45" s="108"/>
      <c r="I45" s="59"/>
      <c r="J45" s="110"/>
      <c r="K45" s="109"/>
      <c r="L45" s="123">
        <f>ROUND(AVERAGE(L46:L48),0)</f>
        <v>0</v>
      </c>
      <c r="M45" s="109"/>
      <c r="N45" s="96"/>
      <c r="O45" s="96"/>
      <c r="P45" s="96"/>
      <c r="Q45" s="96"/>
      <c r="R45" s="96"/>
      <c r="S45" s="329"/>
      <c r="T45" s="96"/>
      <c r="U45" s="96"/>
      <c r="V45" s="96"/>
    </row>
    <row r="46" spans="2:22" ht="147.6" customHeight="1" x14ac:dyDescent="0.25">
      <c r="B46" s="102" t="s">
        <v>407</v>
      </c>
      <c r="C46" s="103" t="s">
        <v>186</v>
      </c>
      <c r="D46" s="103" t="s">
        <v>408</v>
      </c>
      <c r="E46" s="103" t="s">
        <v>409</v>
      </c>
      <c r="F46" s="102" t="s">
        <v>410</v>
      </c>
      <c r="G46" s="127" t="s">
        <v>411</v>
      </c>
      <c r="H46" s="102"/>
      <c r="I46" s="60" t="s">
        <v>412</v>
      </c>
      <c r="J46" s="110"/>
      <c r="K46" s="110"/>
      <c r="L46" s="325">
        <v>0</v>
      </c>
      <c r="M46" s="104"/>
    </row>
    <row r="47" spans="2:22" ht="84" x14ac:dyDescent="0.25">
      <c r="B47" s="102" t="s">
        <v>413</v>
      </c>
      <c r="C47" s="103" t="s">
        <v>186</v>
      </c>
      <c r="D47" s="103" t="s">
        <v>414</v>
      </c>
      <c r="E47" s="103"/>
      <c r="F47" s="102" t="s">
        <v>415</v>
      </c>
      <c r="G47" s="127"/>
      <c r="H47" s="102" t="s">
        <v>416</v>
      </c>
      <c r="I47" s="60" t="s">
        <v>417</v>
      </c>
      <c r="J47" s="110"/>
      <c r="K47" s="110"/>
      <c r="L47" s="325">
        <v>0</v>
      </c>
      <c r="M47" s="104"/>
    </row>
    <row r="48" spans="2:22" ht="166.15" customHeight="1" x14ac:dyDescent="0.25">
      <c r="B48" s="102" t="s">
        <v>418</v>
      </c>
      <c r="C48" s="103" t="s">
        <v>186</v>
      </c>
      <c r="D48" s="103" t="s">
        <v>419</v>
      </c>
      <c r="E48" s="103"/>
      <c r="F48" s="102" t="s">
        <v>420</v>
      </c>
      <c r="G48" s="127"/>
      <c r="H48" s="102" t="s">
        <v>421</v>
      </c>
      <c r="I48" s="60" t="s">
        <v>422</v>
      </c>
      <c r="J48" s="110"/>
      <c r="K48" s="110"/>
      <c r="L48" s="325">
        <v>0</v>
      </c>
      <c r="M48" s="104"/>
    </row>
    <row r="49" spans="2:22" ht="45" x14ac:dyDescent="0.25">
      <c r="B49" s="108" t="s">
        <v>423</v>
      </c>
      <c r="C49" s="109" t="s">
        <v>235</v>
      </c>
      <c r="D49" s="109" t="s">
        <v>237</v>
      </c>
      <c r="E49" s="109" t="s">
        <v>424</v>
      </c>
      <c r="F49" s="108" t="s">
        <v>425</v>
      </c>
      <c r="G49" s="126"/>
      <c r="H49" s="108"/>
      <c r="I49" s="59"/>
      <c r="J49" s="113"/>
      <c r="K49" s="109"/>
      <c r="L49" s="123">
        <f>ROUND(AVERAGE(L50:L52),0)</f>
        <v>0</v>
      </c>
      <c r="M49" s="109"/>
      <c r="N49" s="96"/>
      <c r="O49" s="96"/>
      <c r="P49" s="96"/>
      <c r="Q49" s="96"/>
      <c r="R49" s="96"/>
      <c r="S49" s="329"/>
      <c r="T49" s="96"/>
      <c r="U49" s="96"/>
      <c r="V49" s="96"/>
    </row>
    <row r="50" spans="2:22" ht="207.6" customHeight="1" x14ac:dyDescent="0.25">
      <c r="B50" s="102" t="s">
        <v>426</v>
      </c>
      <c r="C50" s="103" t="s">
        <v>235</v>
      </c>
      <c r="D50" s="103" t="s">
        <v>427</v>
      </c>
      <c r="E50" s="103"/>
      <c r="F50" s="102" t="s">
        <v>428</v>
      </c>
      <c r="G50" s="127"/>
      <c r="H50" s="102" t="s">
        <v>429</v>
      </c>
      <c r="I50" s="60" t="s">
        <v>430</v>
      </c>
      <c r="J50" s="110"/>
      <c r="K50" s="110"/>
      <c r="L50" s="331">
        <v>0</v>
      </c>
      <c r="M50" s="104"/>
    </row>
    <row r="51" spans="2:22" ht="75" customHeight="1" x14ac:dyDescent="0.25">
      <c r="B51" s="102" t="s">
        <v>431</v>
      </c>
      <c r="C51" s="103" t="s">
        <v>235</v>
      </c>
      <c r="D51" s="103" t="s">
        <v>432</v>
      </c>
      <c r="E51" s="103"/>
      <c r="F51" s="102" t="s">
        <v>433</v>
      </c>
      <c r="G51" s="127"/>
      <c r="H51" s="102" t="s">
        <v>434</v>
      </c>
      <c r="I51" s="60" t="s">
        <v>435</v>
      </c>
      <c r="J51" s="110"/>
      <c r="K51" s="110"/>
      <c r="L51" s="331">
        <v>0</v>
      </c>
      <c r="M51" s="104"/>
    </row>
    <row r="52" spans="2:22" ht="178.9" customHeight="1" x14ac:dyDescent="0.25">
      <c r="B52" s="128" t="s">
        <v>436</v>
      </c>
      <c r="C52" s="129" t="s">
        <v>235</v>
      </c>
      <c r="D52" s="129" t="s">
        <v>437</v>
      </c>
      <c r="E52" s="129"/>
      <c r="F52" s="128" t="s">
        <v>438</v>
      </c>
      <c r="G52" s="130"/>
      <c r="H52" s="128" t="s">
        <v>439</v>
      </c>
      <c r="I52" s="62" t="s">
        <v>440</v>
      </c>
      <c r="J52" s="110"/>
      <c r="K52" s="129"/>
      <c r="L52" s="331">
        <v>0</v>
      </c>
      <c r="M52" s="131"/>
      <c r="N52" s="11"/>
      <c r="O52" s="11"/>
      <c r="P52" s="11"/>
      <c r="Q52" s="11"/>
      <c r="R52" s="11"/>
      <c r="S52" s="330"/>
      <c r="T52" s="11"/>
      <c r="U52" s="11"/>
      <c r="V52" s="11"/>
    </row>
    <row r="53" spans="2:22" ht="15.75" x14ac:dyDescent="0.25">
      <c r="B53" s="91" t="s">
        <v>174</v>
      </c>
      <c r="C53" s="92"/>
      <c r="D53" s="92"/>
      <c r="E53" s="92"/>
      <c r="F53" s="93"/>
      <c r="G53" s="92"/>
      <c r="H53" s="93"/>
      <c r="I53" s="94"/>
      <c r="J53" s="92"/>
      <c r="K53" s="92"/>
      <c r="L53" s="93"/>
      <c r="M53" s="106"/>
    </row>
    <row r="54" spans="2:22" ht="75" x14ac:dyDescent="0.25">
      <c r="B54" s="97" t="s">
        <v>441</v>
      </c>
      <c r="C54" s="98" t="s">
        <v>442</v>
      </c>
      <c r="D54" s="98" t="s">
        <v>174</v>
      </c>
      <c r="E54" s="98"/>
      <c r="F54" s="97" t="s">
        <v>32</v>
      </c>
      <c r="G54" s="98"/>
      <c r="H54" s="118"/>
      <c r="I54" s="119"/>
      <c r="J54" s="120"/>
      <c r="K54" s="120"/>
      <c r="L54" s="100">
        <f>AVERAGE($L$59,$L$55)</f>
        <v>0</v>
      </c>
      <c r="M54" s="122"/>
    </row>
    <row r="55" spans="2:22" ht="45" x14ac:dyDescent="0.25">
      <c r="B55" s="108" t="s">
        <v>443</v>
      </c>
      <c r="C55" s="109" t="s">
        <v>442</v>
      </c>
      <c r="D55" s="109" t="s">
        <v>175</v>
      </c>
      <c r="E55" s="109" t="s">
        <v>444</v>
      </c>
      <c r="F55" s="108" t="s">
        <v>445</v>
      </c>
      <c r="G55" s="103"/>
      <c r="H55" s="102"/>
      <c r="I55" s="60"/>
      <c r="J55" s="103"/>
      <c r="K55" s="103"/>
      <c r="L55" s="123">
        <f>ROUND(AVERAGE(L56:L58),0)</f>
        <v>0</v>
      </c>
      <c r="M55" s="104"/>
    </row>
    <row r="56" spans="2:22" ht="285" customHeight="1" x14ac:dyDescent="0.25">
      <c r="B56" s="102" t="s">
        <v>446</v>
      </c>
      <c r="C56" s="103" t="s">
        <v>442</v>
      </c>
      <c r="D56" s="103" t="s">
        <v>176</v>
      </c>
      <c r="E56" s="103"/>
      <c r="F56" s="102" t="s">
        <v>447</v>
      </c>
      <c r="G56" s="103" t="s">
        <v>316</v>
      </c>
      <c r="H56" s="102" t="s">
        <v>448</v>
      </c>
      <c r="I56" s="60" t="s">
        <v>449</v>
      </c>
      <c r="J56" s="110"/>
      <c r="K56" s="103"/>
      <c r="L56" s="331">
        <v>0</v>
      </c>
      <c r="M56" s="104"/>
    </row>
    <row r="57" spans="2:22" ht="223.9" customHeight="1" x14ac:dyDescent="0.25">
      <c r="B57" s="102" t="s">
        <v>450</v>
      </c>
      <c r="C57" s="103" t="s">
        <v>442</v>
      </c>
      <c r="D57" s="103" t="s">
        <v>177</v>
      </c>
      <c r="E57" s="103" t="s">
        <v>451</v>
      </c>
      <c r="F57" s="102" t="s">
        <v>452</v>
      </c>
      <c r="G57" s="103" t="s">
        <v>332</v>
      </c>
      <c r="H57" s="102" t="s">
        <v>453</v>
      </c>
      <c r="I57" s="60" t="s">
        <v>454</v>
      </c>
      <c r="J57" s="103"/>
      <c r="K57" s="110"/>
      <c r="L57" s="331">
        <v>0</v>
      </c>
      <c r="M57" s="104"/>
    </row>
    <row r="58" spans="2:22" ht="150" customHeight="1" x14ac:dyDescent="0.25">
      <c r="B58" s="102" t="s">
        <v>368</v>
      </c>
      <c r="C58" s="103" t="s">
        <v>442</v>
      </c>
      <c r="D58" s="103" t="s">
        <v>178</v>
      </c>
      <c r="E58" s="103"/>
      <c r="F58" s="102" t="s">
        <v>455</v>
      </c>
      <c r="G58" s="103" t="s">
        <v>456</v>
      </c>
      <c r="H58" s="102" t="s">
        <v>457</v>
      </c>
      <c r="I58" s="60" t="s">
        <v>458</v>
      </c>
      <c r="J58" s="103"/>
      <c r="K58" s="110"/>
      <c r="L58" s="331">
        <v>0</v>
      </c>
      <c r="M58" s="104"/>
    </row>
    <row r="59" spans="2:22" ht="30" x14ac:dyDescent="0.25">
      <c r="B59" s="108" t="s">
        <v>459</v>
      </c>
      <c r="C59" s="109" t="s">
        <v>442</v>
      </c>
      <c r="D59" s="109" t="s">
        <v>179</v>
      </c>
      <c r="E59" s="109" t="s">
        <v>460</v>
      </c>
      <c r="F59" s="108" t="s">
        <v>461</v>
      </c>
      <c r="G59" s="103"/>
      <c r="H59" s="102"/>
      <c r="I59" s="60"/>
      <c r="J59" s="103"/>
      <c r="K59" s="103"/>
      <c r="L59" s="123">
        <f>L60</f>
        <v>0</v>
      </c>
      <c r="M59" s="104"/>
    </row>
    <row r="60" spans="2:22" ht="97.9" customHeight="1" x14ac:dyDescent="0.25">
      <c r="B60" s="102" t="s">
        <v>462</v>
      </c>
      <c r="C60" s="103" t="s">
        <v>442</v>
      </c>
      <c r="D60" s="103" t="s">
        <v>180</v>
      </c>
      <c r="E60" s="103"/>
      <c r="F60" s="102" t="s">
        <v>463</v>
      </c>
      <c r="G60" s="103"/>
      <c r="H60" s="102" t="s">
        <v>464</v>
      </c>
      <c r="I60" s="60" t="s">
        <v>465</v>
      </c>
      <c r="J60" s="103"/>
      <c r="K60" s="110"/>
      <c r="L60" s="331">
        <v>0</v>
      </c>
      <c r="M60" s="104"/>
    </row>
    <row r="61" spans="2:22" ht="15.75" x14ac:dyDescent="0.25">
      <c r="B61" s="91" t="s">
        <v>164</v>
      </c>
      <c r="C61" s="92"/>
      <c r="D61" s="92"/>
      <c r="E61" s="92"/>
      <c r="F61" s="93"/>
      <c r="G61" s="92"/>
      <c r="H61" s="93"/>
      <c r="I61" s="94"/>
      <c r="J61" s="92"/>
      <c r="K61" s="92"/>
      <c r="L61" s="93"/>
      <c r="M61" s="106"/>
    </row>
    <row r="62" spans="2:22" ht="45" x14ac:dyDescent="0.25">
      <c r="B62" s="97" t="s">
        <v>466</v>
      </c>
      <c r="C62" s="98" t="s">
        <v>467</v>
      </c>
      <c r="D62" s="98" t="s">
        <v>164</v>
      </c>
      <c r="E62" s="98"/>
      <c r="F62" s="97" t="s">
        <v>33</v>
      </c>
      <c r="G62" s="98"/>
      <c r="H62" s="118"/>
      <c r="I62" s="119"/>
      <c r="J62" s="124"/>
      <c r="K62" s="120"/>
      <c r="L62" s="100">
        <f>AVERAGE($L$63,$L$69)</f>
        <v>0</v>
      </c>
      <c r="M62" s="122"/>
    </row>
    <row r="63" spans="2:22" ht="60" x14ac:dyDescent="0.25">
      <c r="B63" s="133" t="s">
        <v>468</v>
      </c>
      <c r="C63" s="113" t="s">
        <v>186</v>
      </c>
      <c r="D63" s="113" t="s">
        <v>194</v>
      </c>
      <c r="E63" s="113" t="s">
        <v>469</v>
      </c>
      <c r="F63" s="108" t="s">
        <v>470</v>
      </c>
      <c r="G63" s="113"/>
      <c r="H63" s="133" t="s">
        <v>471</v>
      </c>
      <c r="I63" s="134" t="s">
        <v>472</v>
      </c>
      <c r="J63" s="299"/>
      <c r="K63" s="132"/>
      <c r="L63" s="111">
        <f>ROUND(AVERAGE(L64:L67),0)</f>
        <v>0</v>
      </c>
      <c r="M63" s="113"/>
      <c r="N63" s="132"/>
      <c r="O63" s="132"/>
      <c r="P63" s="132"/>
      <c r="Q63" s="132"/>
      <c r="R63" s="132"/>
      <c r="S63" s="301"/>
      <c r="T63" s="132"/>
      <c r="U63" s="132"/>
      <c r="V63" s="132"/>
    </row>
    <row r="64" spans="2:22" ht="60" x14ac:dyDescent="0.25">
      <c r="B64" s="135" t="s">
        <v>473</v>
      </c>
      <c r="C64" s="110" t="s">
        <v>186</v>
      </c>
      <c r="D64" s="110" t="s">
        <v>474</v>
      </c>
      <c r="E64" s="110"/>
      <c r="F64" s="102" t="s">
        <v>475</v>
      </c>
      <c r="G64" s="113" t="s">
        <v>476</v>
      </c>
      <c r="H64" s="135"/>
      <c r="I64" s="136" t="s">
        <v>477</v>
      </c>
      <c r="J64" s="110"/>
      <c r="K64" s="110"/>
      <c r="L64" s="331">
        <v>0</v>
      </c>
      <c r="M64" s="137"/>
      <c r="N64" s="23"/>
      <c r="O64" s="23"/>
      <c r="P64" s="23"/>
      <c r="Q64" s="23"/>
      <c r="R64" s="23"/>
      <c r="S64" s="328"/>
      <c r="T64" s="23"/>
      <c r="U64" s="23"/>
      <c r="V64" s="23"/>
    </row>
    <row r="65" spans="2:22" ht="153" customHeight="1" x14ac:dyDescent="0.25">
      <c r="B65" s="135" t="s">
        <v>478</v>
      </c>
      <c r="C65" s="110" t="s">
        <v>235</v>
      </c>
      <c r="D65" s="110" t="s">
        <v>238</v>
      </c>
      <c r="E65" s="110"/>
      <c r="F65" s="102" t="s">
        <v>479</v>
      </c>
      <c r="G65" s="113"/>
      <c r="H65" s="135"/>
      <c r="I65" s="136" t="s">
        <v>480</v>
      </c>
      <c r="J65" s="110"/>
      <c r="K65" s="110"/>
      <c r="L65" s="331">
        <v>0</v>
      </c>
      <c r="M65" s="137"/>
      <c r="N65" s="23"/>
      <c r="O65" s="23"/>
      <c r="P65" s="23"/>
      <c r="Q65" s="23"/>
      <c r="R65" s="23"/>
      <c r="S65" s="328"/>
      <c r="T65" s="23"/>
      <c r="U65" s="23"/>
      <c r="V65" s="23"/>
    </row>
    <row r="66" spans="2:22" ht="60" x14ac:dyDescent="0.25">
      <c r="B66" s="135" t="s">
        <v>481</v>
      </c>
      <c r="C66" s="110" t="s">
        <v>186</v>
      </c>
      <c r="D66" s="110" t="s">
        <v>482</v>
      </c>
      <c r="E66" s="110" t="s">
        <v>483</v>
      </c>
      <c r="F66" s="102" t="s">
        <v>484</v>
      </c>
      <c r="G66" s="113"/>
      <c r="H66" s="135" t="s">
        <v>485</v>
      </c>
      <c r="I66" s="136" t="s">
        <v>486</v>
      </c>
      <c r="J66" s="110"/>
      <c r="K66" s="110"/>
      <c r="L66" s="325">
        <v>0</v>
      </c>
      <c r="M66" s="137"/>
      <c r="N66" s="23"/>
      <c r="O66" s="23"/>
      <c r="P66" s="23"/>
      <c r="Q66" s="23"/>
      <c r="R66" s="23"/>
      <c r="S66" s="328"/>
      <c r="T66" s="23"/>
      <c r="U66" s="23"/>
      <c r="V66" s="23"/>
    </row>
    <row r="67" spans="2:22" ht="146.44999999999999" customHeight="1" x14ac:dyDescent="0.25">
      <c r="B67" s="135" t="s">
        <v>487</v>
      </c>
      <c r="C67" s="110" t="s">
        <v>186</v>
      </c>
      <c r="D67" s="110" t="s">
        <v>488</v>
      </c>
      <c r="E67" s="110" t="s">
        <v>489</v>
      </c>
      <c r="F67" s="102" t="s">
        <v>490</v>
      </c>
      <c r="G67" s="113"/>
      <c r="H67" s="135" t="s">
        <v>491</v>
      </c>
      <c r="I67" s="136" t="s">
        <v>492</v>
      </c>
      <c r="J67" s="110"/>
      <c r="K67" s="110"/>
      <c r="L67" s="331">
        <v>0</v>
      </c>
      <c r="M67" s="137"/>
      <c r="N67" s="23"/>
      <c r="O67" s="23"/>
      <c r="P67" s="23"/>
      <c r="Q67" s="23"/>
      <c r="R67" s="23"/>
      <c r="S67" s="328"/>
      <c r="T67" s="23"/>
      <c r="U67" s="23"/>
      <c r="V67" s="23"/>
    </row>
    <row r="68" spans="2:22" ht="30" x14ac:dyDescent="0.25">
      <c r="B68" s="135" t="s">
        <v>493</v>
      </c>
      <c r="C68" s="110" t="s">
        <v>494</v>
      </c>
      <c r="D68" s="110" t="s">
        <v>495</v>
      </c>
      <c r="E68" s="110"/>
      <c r="F68" s="102" t="s">
        <v>496</v>
      </c>
      <c r="G68" s="113"/>
      <c r="H68" s="135"/>
      <c r="I68" s="136" t="s">
        <v>494</v>
      </c>
      <c r="J68" s="110"/>
      <c r="K68" s="110"/>
      <c r="L68" s="325" t="s">
        <v>494</v>
      </c>
      <c r="M68" s="137"/>
      <c r="N68" s="23"/>
      <c r="O68" s="23"/>
      <c r="P68" s="23"/>
      <c r="Q68" s="23"/>
      <c r="R68" s="23"/>
      <c r="S68" s="328"/>
      <c r="T68" s="23"/>
      <c r="U68" s="23"/>
      <c r="V68" s="23"/>
    </row>
    <row r="69" spans="2:22" ht="45" x14ac:dyDescent="0.25">
      <c r="B69" s="133" t="s">
        <v>497</v>
      </c>
      <c r="C69" s="113" t="s">
        <v>160</v>
      </c>
      <c r="D69" s="113" t="s">
        <v>161</v>
      </c>
      <c r="E69" s="113"/>
      <c r="F69" s="108" t="s">
        <v>498</v>
      </c>
      <c r="G69" s="113" t="s">
        <v>476</v>
      </c>
      <c r="H69" s="133"/>
      <c r="I69" s="134"/>
      <c r="J69" s="113"/>
      <c r="K69" s="113"/>
      <c r="L69" s="111">
        <f>ROUND(AVERAGE(L70:L72),0)</f>
        <v>0</v>
      </c>
      <c r="M69" s="113"/>
      <c r="N69" s="132"/>
      <c r="O69" s="132"/>
      <c r="P69" s="132"/>
      <c r="Q69" s="132"/>
      <c r="R69" s="132"/>
      <c r="S69" s="301"/>
      <c r="T69" s="132"/>
      <c r="U69" s="132"/>
      <c r="V69" s="132"/>
    </row>
    <row r="70" spans="2:22" ht="113.45" customHeight="1" x14ac:dyDescent="0.25">
      <c r="B70" s="135" t="s">
        <v>499</v>
      </c>
      <c r="C70" s="110" t="s">
        <v>160</v>
      </c>
      <c r="D70" s="110" t="s">
        <v>162</v>
      </c>
      <c r="E70" s="110"/>
      <c r="F70" s="102" t="s">
        <v>500</v>
      </c>
      <c r="G70" s="113"/>
      <c r="H70" s="135"/>
      <c r="I70" s="136" t="s">
        <v>501</v>
      </c>
      <c r="J70" s="110"/>
      <c r="K70" s="110"/>
      <c r="L70" s="331">
        <v>0</v>
      </c>
      <c r="M70" s="137"/>
      <c r="N70" s="23"/>
      <c r="O70" s="23"/>
      <c r="P70" s="23"/>
      <c r="Q70" s="23"/>
      <c r="R70" s="23"/>
      <c r="S70" s="328"/>
      <c r="T70" s="23"/>
      <c r="U70" s="23"/>
      <c r="V70" s="23"/>
    </row>
    <row r="71" spans="2:22" ht="110.45" customHeight="1" x14ac:dyDescent="0.25">
      <c r="B71" s="135" t="s">
        <v>502</v>
      </c>
      <c r="C71" s="110" t="s">
        <v>160</v>
      </c>
      <c r="D71" s="110" t="s">
        <v>163</v>
      </c>
      <c r="E71" s="110" t="s">
        <v>503</v>
      </c>
      <c r="F71" s="102" t="s">
        <v>504</v>
      </c>
      <c r="G71" s="113"/>
      <c r="H71" s="135" t="s">
        <v>505</v>
      </c>
      <c r="I71" s="136" t="s">
        <v>506</v>
      </c>
      <c r="J71" s="110"/>
      <c r="K71" s="110"/>
      <c r="L71" s="331">
        <v>0</v>
      </c>
      <c r="M71" s="137"/>
      <c r="N71" s="23"/>
      <c r="O71" s="23"/>
      <c r="P71" s="23"/>
      <c r="Q71" s="23"/>
      <c r="R71" s="23"/>
      <c r="S71" s="328"/>
      <c r="T71" s="23"/>
      <c r="U71" s="23"/>
      <c r="V71" s="23"/>
    </row>
    <row r="72" spans="2:22" ht="83.45" customHeight="1" x14ac:dyDescent="0.25">
      <c r="B72" s="135" t="s">
        <v>507</v>
      </c>
      <c r="C72" s="110" t="s">
        <v>186</v>
      </c>
      <c r="D72" s="110" t="s">
        <v>508</v>
      </c>
      <c r="E72" s="110" t="s">
        <v>509</v>
      </c>
      <c r="F72" s="102" t="s">
        <v>510</v>
      </c>
      <c r="G72" s="113"/>
      <c r="H72" s="135" t="s">
        <v>511</v>
      </c>
      <c r="I72" s="136" t="s">
        <v>512</v>
      </c>
      <c r="J72" s="110"/>
      <c r="K72" s="110"/>
      <c r="L72" s="331">
        <v>0</v>
      </c>
      <c r="M72" s="137"/>
      <c r="N72" s="23"/>
      <c r="O72" s="23"/>
      <c r="P72" s="23"/>
      <c r="Q72" s="23"/>
      <c r="R72" s="23"/>
      <c r="S72" s="328"/>
      <c r="T72" s="23"/>
      <c r="U72" s="23"/>
      <c r="V72" s="23"/>
    </row>
    <row r="73" spans="2:22" ht="15.75" x14ac:dyDescent="0.25">
      <c r="B73" s="91" t="s">
        <v>29</v>
      </c>
      <c r="C73" s="92"/>
      <c r="D73" s="92"/>
      <c r="E73" s="92"/>
      <c r="F73" s="93"/>
      <c r="G73" s="92"/>
      <c r="H73" s="93"/>
      <c r="I73" s="94"/>
      <c r="J73" s="92"/>
      <c r="K73" s="92"/>
      <c r="L73" s="93"/>
      <c r="M73" s="106"/>
      <c r="N73" s="23"/>
      <c r="O73" s="23"/>
      <c r="P73" s="23"/>
      <c r="Q73" s="23"/>
      <c r="R73" s="23"/>
      <c r="S73" s="328"/>
      <c r="T73" s="23"/>
      <c r="U73" s="23"/>
      <c r="V73" s="23"/>
    </row>
    <row r="74" spans="2:22" ht="30" x14ac:dyDescent="0.25">
      <c r="B74" s="97" t="s">
        <v>513</v>
      </c>
      <c r="C74" s="98" t="s">
        <v>170</v>
      </c>
      <c r="D74" s="98" t="s">
        <v>29</v>
      </c>
      <c r="E74" s="98"/>
      <c r="F74" s="97" t="s">
        <v>28</v>
      </c>
      <c r="G74" s="98"/>
      <c r="H74" s="118"/>
      <c r="I74" s="119"/>
      <c r="J74" s="120"/>
      <c r="K74" s="120"/>
      <c r="L74" s="100">
        <f>ROUND(AVERAGE($L$75,$L$76),0)</f>
        <v>0</v>
      </c>
      <c r="M74" s="122"/>
    </row>
    <row r="75" spans="2:22" ht="196.15" customHeight="1" x14ac:dyDescent="0.25">
      <c r="B75" s="135" t="s">
        <v>514</v>
      </c>
      <c r="C75" s="110" t="s">
        <v>170</v>
      </c>
      <c r="D75" s="110" t="s">
        <v>171</v>
      </c>
      <c r="E75" s="110" t="s">
        <v>515</v>
      </c>
      <c r="F75" s="102" t="s">
        <v>516</v>
      </c>
      <c r="G75" s="110" t="s">
        <v>332</v>
      </c>
      <c r="H75" s="135"/>
      <c r="I75" s="136" t="s">
        <v>517</v>
      </c>
      <c r="J75" s="110"/>
      <c r="K75" s="110"/>
      <c r="L75" s="325">
        <v>0</v>
      </c>
      <c r="M75" s="110"/>
    </row>
    <row r="76" spans="2:22" ht="131.44999999999999" customHeight="1" x14ac:dyDescent="0.25">
      <c r="B76" s="135" t="s">
        <v>518</v>
      </c>
      <c r="C76" s="110" t="s">
        <v>170</v>
      </c>
      <c r="D76" s="110" t="s">
        <v>172</v>
      </c>
      <c r="E76" s="110" t="s">
        <v>519</v>
      </c>
      <c r="F76" s="102" t="s">
        <v>520</v>
      </c>
      <c r="G76" s="110" t="s">
        <v>332</v>
      </c>
      <c r="H76" s="135"/>
      <c r="I76" s="136" t="s">
        <v>521</v>
      </c>
      <c r="J76" s="110"/>
      <c r="K76" s="110"/>
      <c r="L76" s="331">
        <v>0</v>
      </c>
      <c r="M76" s="110"/>
      <c r="N76" s="96"/>
      <c r="O76" s="96"/>
      <c r="P76" s="96"/>
      <c r="Q76" s="96"/>
      <c r="R76" s="96"/>
      <c r="S76" s="329"/>
      <c r="T76" s="96"/>
      <c r="U76" s="96"/>
      <c r="V76" s="96"/>
    </row>
    <row r="77" spans="2:22" x14ac:dyDescent="0.25">
      <c r="B77" s="132"/>
      <c r="C77" s="132"/>
      <c r="D77" s="138"/>
      <c r="E77" s="300"/>
      <c r="F77" s="301"/>
      <c r="G77" s="300"/>
      <c r="H77" s="139"/>
      <c r="I77" s="140"/>
      <c r="J77" s="302"/>
      <c r="K77" s="23"/>
      <c r="L77" s="139"/>
      <c r="M77" s="140"/>
    </row>
  </sheetData>
  <mergeCells count="6">
    <mergeCell ref="B2:C9"/>
    <mergeCell ref="D2:K5"/>
    <mergeCell ref="L2:M9"/>
    <mergeCell ref="D6:K9"/>
    <mergeCell ref="I14:I15"/>
    <mergeCell ref="J14:J15"/>
  </mergeCells>
  <dataValidations count="1">
    <dataValidation type="list" allowBlank="1" showInputMessage="1" showErrorMessage="1" sqref="L70:L72 L14:L15 L19:L23 L25:L26 L30:L31 L37 L33:L35 L46:L48 L41:L44 L50:L52 L56:L58 L60 L64:L68 L75:L76">
      <formula1>$S$10:$S$16</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9"/>
  <sheetViews>
    <sheetView topLeftCell="A67" zoomScale="70" zoomScaleNormal="70" workbookViewId="0">
      <selection activeCell="H112" sqref="H112"/>
    </sheetView>
  </sheetViews>
  <sheetFormatPr baseColWidth="10" defaultRowHeight="15" x14ac:dyDescent="0.25"/>
  <cols>
    <col min="1" max="1" width="12" customWidth="1"/>
    <col min="2" max="2" width="21.5703125" customWidth="1"/>
    <col min="3" max="3" width="25.42578125" style="58" customWidth="1"/>
    <col min="4" max="4" width="31.28515625" style="58" customWidth="1"/>
    <col min="5" max="5" width="13.28515625" style="57" customWidth="1"/>
    <col min="6" max="6" width="17.85546875" style="58" customWidth="1"/>
    <col min="7" max="7" width="20.7109375" style="58" customWidth="1"/>
    <col min="8" max="8" width="62" style="58" customWidth="1"/>
    <col min="9" max="9" width="25.5703125" style="58" customWidth="1"/>
    <col min="10" max="10" width="25.42578125" style="58" customWidth="1"/>
    <col min="11" max="11" width="16.7109375" customWidth="1"/>
    <col min="12" max="12" width="63.140625" customWidth="1"/>
    <col min="13" max="13" width="0" hidden="1" customWidth="1"/>
    <col min="14" max="14" width="9.42578125" style="86" hidden="1" customWidth="1"/>
  </cols>
  <sheetData>
    <row r="1" spans="1:14" ht="15.75" thickBot="1" x14ac:dyDescent="0.3">
      <c r="A1" s="141"/>
      <c r="B1" s="1"/>
      <c r="C1" s="293"/>
      <c r="D1" s="294"/>
      <c r="E1" s="296"/>
      <c r="F1" s="294"/>
      <c r="G1" s="294"/>
      <c r="H1" s="294"/>
      <c r="I1" s="294"/>
      <c r="J1" s="294"/>
      <c r="K1" s="143"/>
      <c r="L1" s="142"/>
    </row>
    <row r="2" spans="1:14" x14ac:dyDescent="0.25">
      <c r="A2" s="449" t="s">
        <v>522</v>
      </c>
      <c r="B2" s="508"/>
      <c r="C2" s="511" t="s">
        <v>243</v>
      </c>
      <c r="D2" s="457"/>
      <c r="E2" s="457"/>
      <c r="F2" s="457"/>
      <c r="G2" s="457"/>
      <c r="H2" s="457"/>
      <c r="I2" s="457"/>
      <c r="J2" s="512"/>
      <c r="K2" s="518"/>
      <c r="L2" s="519"/>
    </row>
    <row r="3" spans="1:14" x14ac:dyDescent="0.25">
      <c r="A3" s="451"/>
      <c r="B3" s="509"/>
      <c r="C3" s="513"/>
      <c r="D3" s="459"/>
      <c r="E3" s="459"/>
      <c r="F3" s="459"/>
      <c r="G3" s="459"/>
      <c r="H3" s="459"/>
      <c r="I3" s="459"/>
      <c r="J3" s="514"/>
      <c r="K3" s="520"/>
      <c r="L3" s="521"/>
      <c r="N3" s="143" t="s">
        <v>494</v>
      </c>
    </row>
    <row r="4" spans="1:14" x14ac:dyDescent="0.25">
      <c r="A4" s="451"/>
      <c r="B4" s="509"/>
      <c r="C4" s="513"/>
      <c r="D4" s="459"/>
      <c r="E4" s="459"/>
      <c r="F4" s="459"/>
      <c r="G4" s="459"/>
      <c r="H4" s="459"/>
      <c r="I4" s="459"/>
      <c r="J4" s="514"/>
      <c r="K4" s="520"/>
      <c r="L4" s="521"/>
      <c r="N4" s="143">
        <v>0</v>
      </c>
    </row>
    <row r="5" spans="1:14" ht="15.75" thickBot="1" x14ac:dyDescent="0.3">
      <c r="A5" s="451"/>
      <c r="B5" s="509"/>
      <c r="C5" s="515"/>
      <c r="D5" s="516"/>
      <c r="E5" s="516"/>
      <c r="F5" s="516"/>
      <c r="G5" s="516"/>
      <c r="H5" s="516"/>
      <c r="I5" s="516"/>
      <c r="J5" s="517"/>
      <c r="K5" s="520"/>
      <c r="L5" s="521"/>
      <c r="N5" s="143">
        <v>20</v>
      </c>
    </row>
    <row r="6" spans="1:14" x14ac:dyDescent="0.25">
      <c r="A6" s="451"/>
      <c r="B6" s="509"/>
      <c r="C6" s="524" t="str">
        <f>PORTADA!D10</f>
        <v>EMPRESA SOCIAL DEL ESTADO CENTRO DE REHABILITACION INTEGRAL DE BOYACA</v>
      </c>
      <c r="D6" s="525"/>
      <c r="E6" s="525"/>
      <c r="F6" s="525"/>
      <c r="G6" s="525"/>
      <c r="H6" s="525"/>
      <c r="I6" s="525"/>
      <c r="J6" s="526"/>
      <c r="K6" s="520"/>
      <c r="L6" s="521"/>
      <c r="N6" s="143">
        <v>40</v>
      </c>
    </row>
    <row r="7" spans="1:14" x14ac:dyDescent="0.25">
      <c r="A7" s="451"/>
      <c r="B7" s="509"/>
      <c r="C7" s="527"/>
      <c r="D7" s="528"/>
      <c r="E7" s="528"/>
      <c r="F7" s="528"/>
      <c r="G7" s="528"/>
      <c r="H7" s="528"/>
      <c r="I7" s="528"/>
      <c r="J7" s="529"/>
      <c r="K7" s="520"/>
      <c r="L7" s="521"/>
      <c r="N7" s="143">
        <v>60</v>
      </c>
    </row>
    <row r="8" spans="1:14" x14ac:dyDescent="0.25">
      <c r="A8" s="451"/>
      <c r="B8" s="509"/>
      <c r="C8" s="527"/>
      <c r="D8" s="528"/>
      <c r="E8" s="528"/>
      <c r="F8" s="528"/>
      <c r="G8" s="528"/>
      <c r="H8" s="528"/>
      <c r="I8" s="528"/>
      <c r="J8" s="529"/>
      <c r="K8" s="520"/>
      <c r="L8" s="521"/>
      <c r="N8" s="143">
        <v>80</v>
      </c>
    </row>
    <row r="9" spans="1:14" ht="15.75" thickBot="1" x14ac:dyDescent="0.3">
      <c r="A9" s="454"/>
      <c r="B9" s="510"/>
      <c r="C9" s="530"/>
      <c r="D9" s="531"/>
      <c r="E9" s="531"/>
      <c r="F9" s="531"/>
      <c r="G9" s="531"/>
      <c r="H9" s="531"/>
      <c r="I9" s="531"/>
      <c r="J9" s="532"/>
      <c r="K9" s="522"/>
      <c r="L9" s="523"/>
      <c r="N9" s="327">
        <v>100</v>
      </c>
    </row>
    <row r="10" spans="1:14" x14ac:dyDescent="0.25">
      <c r="A10" s="141"/>
      <c r="B10" s="1"/>
      <c r="C10" s="293"/>
      <c r="D10" s="294"/>
      <c r="E10" s="296"/>
      <c r="F10" s="294"/>
      <c r="G10" s="294"/>
      <c r="H10" s="294"/>
      <c r="I10" s="294"/>
      <c r="J10" s="294"/>
      <c r="K10" s="143"/>
      <c r="L10" s="142"/>
    </row>
    <row r="11" spans="1:14" ht="63" x14ac:dyDescent="0.25">
      <c r="A11" s="144" t="s">
        <v>1242</v>
      </c>
      <c r="B11" s="144" t="s">
        <v>245</v>
      </c>
      <c r="C11" s="145" t="s">
        <v>246</v>
      </c>
      <c r="D11" s="144" t="s">
        <v>247</v>
      </c>
      <c r="E11" s="144" t="s">
        <v>248</v>
      </c>
      <c r="F11" s="144" t="s">
        <v>249</v>
      </c>
      <c r="G11" s="144" t="s">
        <v>250</v>
      </c>
      <c r="H11" s="144" t="s">
        <v>251</v>
      </c>
      <c r="I11" s="144" t="s">
        <v>252</v>
      </c>
      <c r="J11" s="144" t="s">
        <v>253</v>
      </c>
      <c r="K11" s="297" t="s">
        <v>254</v>
      </c>
      <c r="L11" s="145" t="s">
        <v>255</v>
      </c>
    </row>
    <row r="12" spans="1:14" x14ac:dyDescent="0.25">
      <c r="A12" s="146" t="s">
        <v>17</v>
      </c>
      <c r="B12" s="147"/>
      <c r="C12" s="292"/>
      <c r="D12" s="292"/>
      <c r="E12" s="174"/>
      <c r="F12" s="292"/>
      <c r="G12" s="292"/>
      <c r="H12" s="292"/>
      <c r="I12" s="292"/>
      <c r="J12" s="292"/>
      <c r="K12" s="148"/>
      <c r="L12" s="147"/>
    </row>
    <row r="13" spans="1:14" ht="75" x14ac:dyDescent="0.25">
      <c r="A13" s="149" t="s">
        <v>523</v>
      </c>
      <c r="B13" s="150" t="s">
        <v>524</v>
      </c>
      <c r="C13" s="150" t="s">
        <v>17</v>
      </c>
      <c r="D13" s="150"/>
      <c r="E13" s="149" t="s">
        <v>16</v>
      </c>
      <c r="F13" s="150" t="s">
        <v>259</v>
      </c>
      <c r="G13" s="151"/>
      <c r="H13" s="152"/>
      <c r="I13" s="151"/>
      <c r="J13" s="151"/>
      <c r="K13" s="153">
        <f>ROUND(AVERAGE(K14,K17,K24,K26),0)</f>
        <v>0</v>
      </c>
      <c r="L13" s="150"/>
    </row>
    <row r="14" spans="1:14" ht="45" x14ac:dyDescent="0.25">
      <c r="A14" s="133" t="s">
        <v>525</v>
      </c>
      <c r="B14" s="154" t="s">
        <v>186</v>
      </c>
      <c r="C14" s="155" t="s">
        <v>526</v>
      </c>
      <c r="D14" s="295" t="s">
        <v>527</v>
      </c>
      <c r="E14" s="291" t="s">
        <v>528</v>
      </c>
      <c r="F14" s="157" t="s">
        <v>529</v>
      </c>
      <c r="G14" s="156"/>
      <c r="H14" s="158"/>
      <c r="I14" s="159"/>
      <c r="J14" s="160"/>
      <c r="K14" s="161">
        <f>ROUND(AVERAGE(K15:K16),0)</f>
        <v>0</v>
      </c>
      <c r="L14" s="155"/>
    </row>
    <row r="15" spans="1:14" ht="330" x14ac:dyDescent="0.25">
      <c r="A15" s="135" t="s">
        <v>530</v>
      </c>
      <c r="B15" s="154" t="s">
        <v>186</v>
      </c>
      <c r="C15" s="154" t="s">
        <v>531</v>
      </c>
      <c r="D15" s="154" t="s">
        <v>532</v>
      </c>
      <c r="E15" s="270" t="s">
        <v>533</v>
      </c>
      <c r="F15" s="157"/>
      <c r="G15" s="162" t="s">
        <v>342</v>
      </c>
      <c r="H15" s="163" t="s">
        <v>534</v>
      </c>
      <c r="I15" s="164"/>
      <c r="J15" s="154"/>
      <c r="K15" s="325">
        <v>0</v>
      </c>
      <c r="L15" s="154"/>
    </row>
    <row r="16" spans="1:14" ht="180" x14ac:dyDescent="0.25">
      <c r="A16" s="135" t="s">
        <v>535</v>
      </c>
      <c r="B16" s="154" t="s">
        <v>235</v>
      </c>
      <c r="C16" s="154" t="s">
        <v>536</v>
      </c>
      <c r="D16" s="154" t="s">
        <v>537</v>
      </c>
      <c r="E16" s="270" t="s">
        <v>538</v>
      </c>
      <c r="F16" s="157"/>
      <c r="G16" s="154" t="s">
        <v>539</v>
      </c>
      <c r="H16" s="163" t="s">
        <v>540</v>
      </c>
      <c r="I16" s="166"/>
      <c r="J16" s="154"/>
      <c r="K16" s="325">
        <v>0</v>
      </c>
      <c r="L16" s="154"/>
    </row>
    <row r="17" spans="1:12" ht="60" x14ac:dyDescent="0.25">
      <c r="A17" s="133" t="s">
        <v>541</v>
      </c>
      <c r="B17" s="154" t="s">
        <v>186</v>
      </c>
      <c r="C17" s="112" t="s">
        <v>542</v>
      </c>
      <c r="D17" s="112" t="s">
        <v>543</v>
      </c>
      <c r="E17" s="108" t="s">
        <v>544</v>
      </c>
      <c r="F17" s="157" t="s">
        <v>545</v>
      </c>
      <c r="G17" s="167"/>
      <c r="H17" s="163"/>
      <c r="I17" s="166"/>
      <c r="J17" s="154"/>
      <c r="K17" s="168">
        <f>ROUND(AVERAGE(K18:K23),0)</f>
        <v>0</v>
      </c>
      <c r="L17" s="112"/>
    </row>
    <row r="18" spans="1:12" ht="195" x14ac:dyDescent="0.25">
      <c r="A18" s="135" t="s">
        <v>546</v>
      </c>
      <c r="B18" s="154" t="s">
        <v>186</v>
      </c>
      <c r="C18" s="154" t="s">
        <v>547</v>
      </c>
      <c r="D18" s="154" t="s">
        <v>548</v>
      </c>
      <c r="E18" s="102" t="s">
        <v>549</v>
      </c>
      <c r="F18" s="157"/>
      <c r="G18" s="162" t="s">
        <v>550</v>
      </c>
      <c r="H18" s="163" t="s">
        <v>551</v>
      </c>
      <c r="I18" s="166"/>
      <c r="J18" s="154"/>
      <c r="K18" s="325">
        <v>0</v>
      </c>
      <c r="L18" s="154"/>
    </row>
    <row r="19" spans="1:12" ht="270" x14ac:dyDescent="0.25">
      <c r="A19" s="135" t="s">
        <v>552</v>
      </c>
      <c r="B19" s="154" t="s">
        <v>186</v>
      </c>
      <c r="C19" s="154" t="s">
        <v>553</v>
      </c>
      <c r="D19" s="154" t="s">
        <v>554</v>
      </c>
      <c r="E19" s="102" t="s">
        <v>555</v>
      </c>
      <c r="F19" s="157"/>
      <c r="G19" s="162" t="s">
        <v>550</v>
      </c>
      <c r="H19" s="163" t="s">
        <v>556</v>
      </c>
      <c r="I19" s="166"/>
      <c r="J19" s="154"/>
      <c r="K19" s="325">
        <v>0</v>
      </c>
      <c r="L19" s="154"/>
    </row>
    <row r="20" spans="1:12" ht="409.5" x14ac:dyDescent="0.25">
      <c r="A20" s="135" t="s">
        <v>557</v>
      </c>
      <c r="B20" s="154" t="s">
        <v>186</v>
      </c>
      <c r="C20" s="154" t="s">
        <v>558</v>
      </c>
      <c r="D20" s="154" t="s">
        <v>559</v>
      </c>
      <c r="E20" s="102" t="s">
        <v>560</v>
      </c>
      <c r="F20" s="157"/>
      <c r="G20" s="154" t="s">
        <v>561</v>
      </c>
      <c r="H20" s="163" t="s">
        <v>562</v>
      </c>
      <c r="I20" s="166"/>
      <c r="J20" s="154"/>
      <c r="K20" s="325">
        <v>0</v>
      </c>
      <c r="L20" s="154"/>
    </row>
    <row r="21" spans="1:12" ht="375" x14ac:dyDescent="0.25">
      <c r="A21" s="135" t="s">
        <v>563</v>
      </c>
      <c r="B21" s="154" t="s">
        <v>186</v>
      </c>
      <c r="C21" s="154" t="s">
        <v>564</v>
      </c>
      <c r="D21" s="154" t="s">
        <v>565</v>
      </c>
      <c r="E21" s="102" t="s">
        <v>566</v>
      </c>
      <c r="F21" s="157"/>
      <c r="G21" s="162" t="s">
        <v>550</v>
      </c>
      <c r="H21" s="163" t="s">
        <v>567</v>
      </c>
      <c r="I21" s="166"/>
      <c r="J21" s="154"/>
      <c r="K21" s="325">
        <v>0</v>
      </c>
      <c r="L21" s="154"/>
    </row>
    <row r="22" spans="1:12" ht="195" x14ac:dyDescent="0.25">
      <c r="A22" s="135" t="s">
        <v>568</v>
      </c>
      <c r="B22" s="154" t="s">
        <v>186</v>
      </c>
      <c r="C22" s="154" t="s">
        <v>569</v>
      </c>
      <c r="D22" s="154" t="s">
        <v>570</v>
      </c>
      <c r="E22" s="102" t="s">
        <v>571</v>
      </c>
      <c r="F22" s="157"/>
      <c r="G22" s="162"/>
      <c r="H22" s="163" t="s">
        <v>572</v>
      </c>
      <c r="I22" s="166"/>
      <c r="J22" s="154"/>
      <c r="K22" s="325">
        <v>0</v>
      </c>
      <c r="L22" s="154"/>
    </row>
    <row r="23" spans="1:12" ht="135" x14ac:dyDescent="0.25">
      <c r="A23" s="135" t="s">
        <v>573</v>
      </c>
      <c r="B23" s="154" t="s">
        <v>186</v>
      </c>
      <c r="C23" s="154" t="s">
        <v>574</v>
      </c>
      <c r="D23" s="154" t="s">
        <v>575</v>
      </c>
      <c r="E23" s="102" t="s">
        <v>576</v>
      </c>
      <c r="F23" s="157"/>
      <c r="G23" s="162"/>
      <c r="H23" s="163" t="s">
        <v>577</v>
      </c>
      <c r="I23" s="166"/>
      <c r="J23" s="154"/>
      <c r="K23" s="325">
        <v>0</v>
      </c>
      <c r="L23" s="154"/>
    </row>
    <row r="24" spans="1:12" ht="45" x14ac:dyDescent="0.25">
      <c r="A24" s="133" t="s">
        <v>578</v>
      </c>
      <c r="B24" s="112" t="s">
        <v>186</v>
      </c>
      <c r="C24" s="112" t="s">
        <v>579</v>
      </c>
      <c r="D24" s="112" t="s">
        <v>580</v>
      </c>
      <c r="E24" s="108" t="s">
        <v>581</v>
      </c>
      <c r="F24" s="157" t="s">
        <v>529</v>
      </c>
      <c r="G24" s="167"/>
      <c r="H24" s="169"/>
      <c r="I24" s="166"/>
      <c r="J24" s="154"/>
      <c r="K24" s="168">
        <f>K25</f>
        <v>0</v>
      </c>
      <c r="L24" s="112"/>
    </row>
    <row r="25" spans="1:12" ht="409.5" x14ac:dyDescent="0.25">
      <c r="A25" s="135" t="s">
        <v>582</v>
      </c>
      <c r="B25" s="154" t="s">
        <v>186</v>
      </c>
      <c r="C25" s="154" t="s">
        <v>583</v>
      </c>
      <c r="D25" s="154" t="s">
        <v>584</v>
      </c>
      <c r="E25" s="102" t="s">
        <v>585</v>
      </c>
      <c r="F25" s="157"/>
      <c r="G25" s="162" t="s">
        <v>550</v>
      </c>
      <c r="H25" s="163" t="s">
        <v>586</v>
      </c>
      <c r="I25" s="166"/>
      <c r="J25" s="154"/>
      <c r="K25" s="325">
        <v>0</v>
      </c>
      <c r="L25" s="154"/>
    </row>
    <row r="26" spans="1:12" ht="60" x14ac:dyDescent="0.25">
      <c r="A26" s="133" t="s">
        <v>587</v>
      </c>
      <c r="B26" s="154" t="s">
        <v>186</v>
      </c>
      <c r="C26" s="112" t="s">
        <v>588</v>
      </c>
      <c r="D26" s="112" t="s">
        <v>589</v>
      </c>
      <c r="E26" s="108" t="s">
        <v>590</v>
      </c>
      <c r="F26" s="157" t="s">
        <v>545</v>
      </c>
      <c r="G26" s="167"/>
      <c r="H26" s="163"/>
      <c r="I26" s="166"/>
      <c r="J26" s="154"/>
      <c r="K26" s="168">
        <f>ROUND(AVERAGE(K27:K31),0)</f>
        <v>0</v>
      </c>
      <c r="L26" s="112"/>
    </row>
    <row r="27" spans="1:12" ht="180" x14ac:dyDescent="0.25">
      <c r="A27" s="135" t="s">
        <v>591</v>
      </c>
      <c r="B27" s="154" t="s">
        <v>186</v>
      </c>
      <c r="C27" s="154" t="s">
        <v>592</v>
      </c>
      <c r="D27" s="154" t="s">
        <v>593</v>
      </c>
      <c r="E27" s="102" t="s">
        <v>594</v>
      </c>
      <c r="F27" s="157"/>
      <c r="G27" s="154" t="s">
        <v>561</v>
      </c>
      <c r="H27" s="163" t="s">
        <v>595</v>
      </c>
      <c r="I27" s="166"/>
      <c r="J27" s="154"/>
      <c r="K27" s="325">
        <v>0</v>
      </c>
      <c r="L27" s="154"/>
    </row>
    <row r="28" spans="1:12" ht="409.5" x14ac:dyDescent="0.25">
      <c r="A28" s="135" t="s">
        <v>596</v>
      </c>
      <c r="B28" s="154" t="s">
        <v>186</v>
      </c>
      <c r="C28" s="154" t="s">
        <v>597</v>
      </c>
      <c r="D28" s="154" t="s">
        <v>598</v>
      </c>
      <c r="E28" s="102" t="s">
        <v>599</v>
      </c>
      <c r="F28" s="157"/>
      <c r="G28" s="162" t="s">
        <v>550</v>
      </c>
      <c r="H28" s="163" t="s">
        <v>600</v>
      </c>
      <c r="I28" s="164"/>
      <c r="J28" s="154"/>
      <c r="K28" s="325">
        <v>0</v>
      </c>
      <c r="L28" s="154"/>
    </row>
    <row r="29" spans="1:12" ht="270" x14ac:dyDescent="0.25">
      <c r="A29" s="135" t="s">
        <v>601</v>
      </c>
      <c r="B29" s="154" t="s">
        <v>235</v>
      </c>
      <c r="C29" s="154" t="s">
        <v>602</v>
      </c>
      <c r="D29" s="154" t="s">
        <v>603</v>
      </c>
      <c r="E29" s="102" t="s">
        <v>604</v>
      </c>
      <c r="F29" s="157"/>
      <c r="G29" s="162" t="s">
        <v>550</v>
      </c>
      <c r="H29" s="163" t="s">
        <v>605</v>
      </c>
      <c r="I29" s="166"/>
      <c r="J29" s="154"/>
      <c r="K29" s="325">
        <v>0</v>
      </c>
      <c r="L29" s="154"/>
    </row>
    <row r="30" spans="1:12" ht="255" x14ac:dyDescent="0.25">
      <c r="A30" s="135" t="s">
        <v>606</v>
      </c>
      <c r="B30" s="154" t="s">
        <v>235</v>
      </c>
      <c r="C30" s="154" t="s">
        <v>607</v>
      </c>
      <c r="D30" s="154" t="s">
        <v>608</v>
      </c>
      <c r="E30" s="102" t="s">
        <v>609</v>
      </c>
      <c r="F30" s="157"/>
      <c r="G30" s="154" t="s">
        <v>561</v>
      </c>
      <c r="H30" s="163" t="s">
        <v>610</v>
      </c>
      <c r="I30" s="166"/>
      <c r="J30" s="154"/>
      <c r="K30" s="325">
        <v>0</v>
      </c>
      <c r="L30" s="154"/>
    </row>
    <row r="31" spans="1:12" ht="285" x14ac:dyDescent="0.25">
      <c r="A31" s="135" t="s">
        <v>611</v>
      </c>
      <c r="B31" s="154" t="s">
        <v>235</v>
      </c>
      <c r="C31" s="154" t="s">
        <v>612</v>
      </c>
      <c r="D31" s="154" t="s">
        <v>613</v>
      </c>
      <c r="E31" s="102" t="s">
        <v>614</v>
      </c>
      <c r="F31" s="157"/>
      <c r="G31" s="162" t="s">
        <v>342</v>
      </c>
      <c r="H31" s="163" t="s">
        <v>615</v>
      </c>
      <c r="I31" s="166"/>
      <c r="J31" s="154"/>
      <c r="K31" s="325">
        <v>0</v>
      </c>
      <c r="L31" s="154"/>
    </row>
    <row r="32" spans="1:12" x14ac:dyDescent="0.25">
      <c r="A32" s="146" t="s">
        <v>19</v>
      </c>
      <c r="B32" s="170"/>
      <c r="C32" s="170"/>
      <c r="D32" s="170"/>
      <c r="E32" s="174"/>
      <c r="F32" s="170"/>
      <c r="G32" s="170"/>
      <c r="H32" s="171"/>
      <c r="I32" s="173"/>
      <c r="J32" s="173"/>
      <c r="K32" s="174"/>
      <c r="L32" s="170"/>
    </row>
    <row r="33" spans="1:12" ht="120" x14ac:dyDescent="0.25">
      <c r="A33" s="149" t="s">
        <v>616</v>
      </c>
      <c r="B33" s="150" t="s">
        <v>186</v>
      </c>
      <c r="C33" s="150" t="s">
        <v>19</v>
      </c>
      <c r="D33" s="150" t="s">
        <v>275</v>
      </c>
      <c r="E33" s="149" t="s">
        <v>18</v>
      </c>
      <c r="F33" s="151"/>
      <c r="G33" s="151"/>
      <c r="H33" s="175"/>
      <c r="I33" s="177"/>
      <c r="J33" s="177"/>
      <c r="K33" s="153">
        <f>K34</f>
        <v>0</v>
      </c>
      <c r="L33" s="150"/>
    </row>
    <row r="34" spans="1:12" ht="75" x14ac:dyDescent="0.25">
      <c r="A34" s="133" t="s">
        <v>617</v>
      </c>
      <c r="B34" s="112" t="s">
        <v>186</v>
      </c>
      <c r="C34" s="112" t="s">
        <v>618</v>
      </c>
      <c r="D34" s="112" t="s">
        <v>619</v>
      </c>
      <c r="E34" s="108" t="s">
        <v>620</v>
      </c>
      <c r="F34" s="157" t="s">
        <v>545</v>
      </c>
      <c r="G34" s="167"/>
      <c r="H34" s="169"/>
      <c r="I34" s="166"/>
      <c r="J34" s="154"/>
      <c r="K34" s="161">
        <f>ROUND(AVERAGE(K35:K36),0)</f>
        <v>0</v>
      </c>
      <c r="L34" s="154"/>
    </row>
    <row r="35" spans="1:12" ht="345" x14ac:dyDescent="0.25">
      <c r="A35" s="135" t="s">
        <v>621</v>
      </c>
      <c r="B35" s="154" t="s">
        <v>186</v>
      </c>
      <c r="C35" s="154" t="s">
        <v>622</v>
      </c>
      <c r="D35" s="154" t="s">
        <v>623</v>
      </c>
      <c r="E35" s="102" t="s">
        <v>624</v>
      </c>
      <c r="F35" s="157"/>
      <c r="G35" s="162"/>
      <c r="H35" s="163" t="s">
        <v>625</v>
      </c>
      <c r="I35" s="166"/>
      <c r="J35" s="154"/>
      <c r="K35" s="325">
        <v>0</v>
      </c>
      <c r="L35" s="154"/>
    </row>
    <row r="36" spans="1:12" ht="315" x14ac:dyDescent="0.25">
      <c r="A36" s="135" t="s">
        <v>626</v>
      </c>
      <c r="B36" s="154" t="s">
        <v>186</v>
      </c>
      <c r="C36" s="154" t="s">
        <v>627</v>
      </c>
      <c r="D36" s="154" t="s">
        <v>628</v>
      </c>
      <c r="E36" s="102" t="s">
        <v>629</v>
      </c>
      <c r="F36" s="157"/>
      <c r="G36" s="162"/>
      <c r="H36" s="163" t="s">
        <v>630</v>
      </c>
      <c r="I36" s="166"/>
      <c r="J36" s="154"/>
      <c r="K36" s="325">
        <v>0</v>
      </c>
      <c r="L36" s="154"/>
    </row>
    <row r="37" spans="1:12" x14ac:dyDescent="0.25">
      <c r="A37" s="146" t="s">
        <v>21</v>
      </c>
      <c r="B37" s="170"/>
      <c r="C37" s="170"/>
      <c r="D37" s="170"/>
      <c r="E37" s="174"/>
      <c r="F37" s="170"/>
      <c r="G37" s="170"/>
      <c r="H37" s="171"/>
      <c r="I37" s="172"/>
      <c r="J37" s="173"/>
      <c r="K37" s="174"/>
      <c r="L37" s="170"/>
    </row>
    <row r="38" spans="1:12" ht="75" x14ac:dyDescent="0.25">
      <c r="A38" s="149" t="s">
        <v>631</v>
      </c>
      <c r="B38" s="150" t="s">
        <v>632</v>
      </c>
      <c r="C38" s="150" t="s">
        <v>21</v>
      </c>
      <c r="D38" s="150"/>
      <c r="E38" s="149" t="s">
        <v>20</v>
      </c>
      <c r="F38" s="151"/>
      <c r="G38" s="178"/>
      <c r="H38" s="179"/>
      <c r="I38" s="176"/>
      <c r="J38" s="177"/>
      <c r="K38" s="180">
        <f>ROUND(AVERAGE(K39,K46),0)</f>
        <v>0</v>
      </c>
      <c r="L38" s="177"/>
    </row>
    <row r="39" spans="1:12" ht="90" x14ac:dyDescent="0.25">
      <c r="A39" s="133" t="s">
        <v>633</v>
      </c>
      <c r="B39" s="181" t="s">
        <v>181</v>
      </c>
      <c r="C39" s="112" t="s">
        <v>182</v>
      </c>
      <c r="D39" s="112" t="s">
        <v>634</v>
      </c>
      <c r="E39" s="108" t="s">
        <v>635</v>
      </c>
      <c r="F39" s="157" t="s">
        <v>529</v>
      </c>
      <c r="G39" s="167"/>
      <c r="H39" s="169"/>
      <c r="I39" s="166"/>
      <c r="J39" s="154"/>
      <c r="K39" s="168">
        <f>ROUND(AVERAGE(K40:K45),0)</f>
        <v>0</v>
      </c>
      <c r="L39" s="112"/>
    </row>
    <row r="40" spans="1:12" ht="409.5" x14ac:dyDescent="0.25">
      <c r="A40" s="135" t="s">
        <v>636</v>
      </c>
      <c r="B40" s="154" t="s">
        <v>181</v>
      </c>
      <c r="C40" s="154" t="s">
        <v>183</v>
      </c>
      <c r="D40" s="154" t="s">
        <v>637</v>
      </c>
      <c r="E40" s="102" t="s">
        <v>638</v>
      </c>
      <c r="F40" s="157"/>
      <c r="G40" s="162" t="s">
        <v>639</v>
      </c>
      <c r="H40" s="163" t="s">
        <v>640</v>
      </c>
      <c r="I40" s="166"/>
      <c r="J40" s="154"/>
      <c r="K40" s="325">
        <v>0</v>
      </c>
      <c r="L40" s="154"/>
    </row>
    <row r="41" spans="1:12" ht="409.5" x14ac:dyDescent="0.25">
      <c r="A41" s="135" t="s">
        <v>641</v>
      </c>
      <c r="B41" s="182" t="s">
        <v>642</v>
      </c>
      <c r="C41" s="154" t="s">
        <v>643</v>
      </c>
      <c r="D41" s="154" t="s">
        <v>644</v>
      </c>
      <c r="E41" s="102" t="s">
        <v>645</v>
      </c>
      <c r="F41" s="157"/>
      <c r="G41" s="154" t="s">
        <v>646</v>
      </c>
      <c r="H41" s="163" t="s">
        <v>647</v>
      </c>
      <c r="I41" s="166"/>
      <c r="J41" s="154"/>
      <c r="K41" s="325">
        <v>0</v>
      </c>
      <c r="L41" s="154"/>
    </row>
    <row r="42" spans="1:12" ht="240" x14ac:dyDescent="0.25">
      <c r="A42" s="135" t="s">
        <v>648</v>
      </c>
      <c r="B42" s="182" t="s">
        <v>649</v>
      </c>
      <c r="C42" s="154" t="s">
        <v>650</v>
      </c>
      <c r="D42" s="154" t="s">
        <v>651</v>
      </c>
      <c r="E42" s="102" t="s">
        <v>652</v>
      </c>
      <c r="F42" s="157"/>
      <c r="G42" s="162"/>
      <c r="H42" s="163" t="s">
        <v>653</v>
      </c>
      <c r="I42" s="166"/>
      <c r="J42" s="154"/>
      <c r="K42" s="325">
        <v>0</v>
      </c>
      <c r="L42" s="154"/>
    </row>
    <row r="43" spans="1:12" ht="60" x14ac:dyDescent="0.25">
      <c r="A43" s="135" t="s">
        <v>654</v>
      </c>
      <c r="B43" s="182" t="s">
        <v>642</v>
      </c>
      <c r="C43" s="154" t="s">
        <v>655</v>
      </c>
      <c r="D43" s="154" t="s">
        <v>656</v>
      </c>
      <c r="E43" s="102" t="s">
        <v>657</v>
      </c>
      <c r="F43" s="157"/>
      <c r="G43" s="154" t="s">
        <v>658</v>
      </c>
      <c r="H43" s="163" t="s">
        <v>659</v>
      </c>
      <c r="I43" s="166"/>
      <c r="J43" s="154"/>
      <c r="K43" s="325">
        <v>0</v>
      </c>
      <c r="L43" s="154"/>
    </row>
    <row r="44" spans="1:12" ht="195" x14ac:dyDescent="0.25">
      <c r="A44" s="135" t="s">
        <v>660</v>
      </c>
      <c r="B44" s="154" t="s">
        <v>642</v>
      </c>
      <c r="C44" s="154" t="s">
        <v>661</v>
      </c>
      <c r="D44" s="154" t="s">
        <v>662</v>
      </c>
      <c r="E44" s="102" t="s">
        <v>663</v>
      </c>
      <c r="F44" s="162" t="s">
        <v>664</v>
      </c>
      <c r="G44" s="162"/>
      <c r="H44" s="163" t="s">
        <v>665</v>
      </c>
      <c r="I44" s="166"/>
      <c r="J44" s="154"/>
      <c r="K44" s="325">
        <v>0</v>
      </c>
      <c r="L44" s="154"/>
    </row>
    <row r="45" spans="1:12" ht="315" x14ac:dyDescent="0.25">
      <c r="A45" s="135" t="s">
        <v>666</v>
      </c>
      <c r="B45" s="154" t="s">
        <v>181</v>
      </c>
      <c r="C45" s="154" t="s">
        <v>184</v>
      </c>
      <c r="D45" s="154" t="s">
        <v>667</v>
      </c>
      <c r="E45" s="102" t="s">
        <v>668</v>
      </c>
      <c r="F45" s="157"/>
      <c r="G45" s="162" t="s">
        <v>639</v>
      </c>
      <c r="H45" s="163" t="s">
        <v>669</v>
      </c>
      <c r="I45" s="203"/>
      <c r="J45" s="193"/>
      <c r="K45" s="325">
        <v>0</v>
      </c>
      <c r="L45" s="154"/>
    </row>
    <row r="46" spans="1:12" ht="60" x14ac:dyDescent="0.25">
      <c r="A46" s="133" t="s">
        <v>670</v>
      </c>
      <c r="B46" s="112" t="s">
        <v>642</v>
      </c>
      <c r="C46" s="112" t="s">
        <v>671</v>
      </c>
      <c r="D46" s="112" t="s">
        <v>672</v>
      </c>
      <c r="E46" s="108" t="s">
        <v>673</v>
      </c>
      <c r="F46" s="157" t="s">
        <v>529</v>
      </c>
      <c r="G46" s="167"/>
      <c r="H46" s="169"/>
      <c r="I46" s="166"/>
      <c r="J46" s="154"/>
      <c r="K46" s="168">
        <f>ROUND(AVERAGE(K47:K55),0)</f>
        <v>0</v>
      </c>
      <c r="L46" s="112"/>
    </row>
    <row r="47" spans="1:12" ht="409.5" x14ac:dyDescent="0.25">
      <c r="A47" s="135" t="s">
        <v>674</v>
      </c>
      <c r="B47" s="154" t="s">
        <v>642</v>
      </c>
      <c r="C47" s="154" t="s">
        <v>675</v>
      </c>
      <c r="D47" s="154" t="s">
        <v>676</v>
      </c>
      <c r="E47" s="102" t="s">
        <v>677</v>
      </c>
      <c r="F47" s="157"/>
      <c r="G47" s="162" t="s">
        <v>678</v>
      </c>
      <c r="H47" s="163" t="s">
        <v>679</v>
      </c>
      <c r="I47" s="166"/>
      <c r="J47" s="154"/>
      <c r="K47" s="325">
        <v>0</v>
      </c>
      <c r="L47" s="154"/>
    </row>
    <row r="48" spans="1:12" ht="210" x14ac:dyDescent="0.25">
      <c r="A48" s="135" t="s">
        <v>680</v>
      </c>
      <c r="B48" s="154" t="s">
        <v>235</v>
      </c>
      <c r="C48" s="154" t="s">
        <v>681</v>
      </c>
      <c r="D48" s="154" t="s">
        <v>682</v>
      </c>
      <c r="E48" s="102" t="s">
        <v>683</v>
      </c>
      <c r="F48" s="157"/>
      <c r="G48" s="154" t="s">
        <v>684</v>
      </c>
      <c r="H48" s="163" t="s">
        <v>685</v>
      </c>
      <c r="I48" s="166"/>
      <c r="J48" s="154"/>
      <c r="K48" s="325">
        <v>0</v>
      </c>
      <c r="L48" s="154"/>
    </row>
    <row r="49" spans="1:12" ht="210" x14ac:dyDescent="0.25">
      <c r="A49" s="135" t="s">
        <v>686</v>
      </c>
      <c r="B49" s="154" t="s">
        <v>235</v>
      </c>
      <c r="C49" s="154" t="s">
        <v>687</v>
      </c>
      <c r="D49" s="154" t="s">
        <v>688</v>
      </c>
      <c r="E49" s="102" t="s">
        <v>689</v>
      </c>
      <c r="F49" s="157"/>
      <c r="G49" s="154" t="s">
        <v>690</v>
      </c>
      <c r="H49" s="163" t="s">
        <v>691</v>
      </c>
      <c r="I49" s="166"/>
      <c r="J49" s="154"/>
      <c r="K49" s="325">
        <v>0</v>
      </c>
      <c r="L49" s="154"/>
    </row>
    <row r="50" spans="1:12" ht="285" x14ac:dyDescent="0.25">
      <c r="A50" s="135" t="s">
        <v>692</v>
      </c>
      <c r="B50" s="154" t="s">
        <v>235</v>
      </c>
      <c r="C50" s="154" t="s">
        <v>693</v>
      </c>
      <c r="D50" s="154" t="s">
        <v>694</v>
      </c>
      <c r="E50" s="102" t="s">
        <v>695</v>
      </c>
      <c r="F50" s="157"/>
      <c r="G50" s="154" t="s">
        <v>696</v>
      </c>
      <c r="H50" s="163" t="s">
        <v>697</v>
      </c>
      <c r="I50" s="166"/>
      <c r="J50" s="154"/>
      <c r="K50" s="325">
        <v>0</v>
      </c>
      <c r="L50" s="154"/>
    </row>
    <row r="51" spans="1:12" ht="165" x14ac:dyDescent="0.25">
      <c r="A51" s="135" t="s">
        <v>698</v>
      </c>
      <c r="B51" s="154" t="s">
        <v>235</v>
      </c>
      <c r="C51" s="154" t="s">
        <v>699</v>
      </c>
      <c r="D51" s="154" t="s">
        <v>700</v>
      </c>
      <c r="E51" s="102" t="s">
        <v>701</v>
      </c>
      <c r="F51" s="157"/>
      <c r="G51" s="154" t="s">
        <v>702</v>
      </c>
      <c r="H51" s="163" t="s">
        <v>703</v>
      </c>
      <c r="I51" s="166"/>
      <c r="J51" s="154"/>
      <c r="K51" s="325">
        <v>0</v>
      </c>
      <c r="L51" s="154"/>
    </row>
    <row r="52" spans="1:12" ht="300" x14ac:dyDescent="0.25">
      <c r="A52" s="135" t="s">
        <v>704</v>
      </c>
      <c r="B52" s="154" t="s">
        <v>642</v>
      </c>
      <c r="C52" s="154" t="s">
        <v>705</v>
      </c>
      <c r="D52" s="154" t="s">
        <v>706</v>
      </c>
      <c r="E52" s="102" t="s">
        <v>707</v>
      </c>
      <c r="F52" s="157"/>
      <c r="G52" s="162" t="s">
        <v>708</v>
      </c>
      <c r="H52" s="163" t="s">
        <v>709</v>
      </c>
      <c r="I52" s="166"/>
      <c r="J52" s="154"/>
      <c r="K52" s="325">
        <v>0</v>
      </c>
      <c r="L52" s="154"/>
    </row>
    <row r="53" spans="1:12" ht="165" x14ac:dyDescent="0.25">
      <c r="A53" s="135" t="s">
        <v>710</v>
      </c>
      <c r="B53" s="154" t="s">
        <v>235</v>
      </c>
      <c r="C53" s="154" t="s">
        <v>711</v>
      </c>
      <c r="D53" s="154" t="s">
        <v>712</v>
      </c>
      <c r="E53" s="102" t="s">
        <v>713</v>
      </c>
      <c r="F53" s="157"/>
      <c r="G53" s="154" t="s">
        <v>434</v>
      </c>
      <c r="H53" s="163" t="s">
        <v>714</v>
      </c>
      <c r="I53" s="166"/>
      <c r="J53" s="154"/>
      <c r="K53" s="325">
        <v>0</v>
      </c>
      <c r="L53" s="154"/>
    </row>
    <row r="54" spans="1:12" ht="165" x14ac:dyDescent="0.25">
      <c r="A54" s="135" t="s">
        <v>715</v>
      </c>
      <c r="B54" s="154" t="s">
        <v>642</v>
      </c>
      <c r="C54" s="154" t="s">
        <v>716</v>
      </c>
      <c r="D54" s="154" t="s">
        <v>717</v>
      </c>
      <c r="E54" s="102" t="s">
        <v>718</v>
      </c>
      <c r="F54" s="157"/>
      <c r="G54" s="162"/>
      <c r="H54" s="163" t="s">
        <v>719</v>
      </c>
      <c r="I54" s="184"/>
      <c r="J54" s="166"/>
      <c r="K54" s="325">
        <v>0</v>
      </c>
      <c r="L54" s="154"/>
    </row>
    <row r="55" spans="1:12" ht="240" x14ac:dyDescent="0.25">
      <c r="A55" s="135" t="s">
        <v>720</v>
      </c>
      <c r="B55" s="154" t="s">
        <v>642</v>
      </c>
      <c r="C55" s="154" t="s">
        <v>721</v>
      </c>
      <c r="D55" s="154" t="s">
        <v>722</v>
      </c>
      <c r="E55" s="102" t="s">
        <v>723</v>
      </c>
      <c r="F55" s="157"/>
      <c r="G55" s="162" t="s">
        <v>724</v>
      </c>
      <c r="H55" s="163" t="s">
        <v>725</v>
      </c>
      <c r="I55" s="166"/>
      <c r="J55" s="154"/>
      <c r="K55" s="325">
        <v>0</v>
      </c>
      <c r="L55" s="154"/>
    </row>
    <row r="56" spans="1:12" x14ac:dyDescent="0.25">
      <c r="A56" s="146" t="s">
        <v>23</v>
      </c>
      <c r="B56" s="170"/>
      <c r="C56" s="170"/>
      <c r="D56" s="170"/>
      <c r="E56" s="174"/>
      <c r="F56" s="170"/>
      <c r="G56" s="170"/>
      <c r="H56" s="171"/>
      <c r="I56" s="173"/>
      <c r="J56" s="173"/>
      <c r="K56" s="174"/>
      <c r="L56" s="170"/>
    </row>
    <row r="57" spans="1:12" ht="45" x14ac:dyDescent="0.25">
      <c r="A57" s="149" t="s">
        <v>726</v>
      </c>
      <c r="B57" s="150" t="s">
        <v>727</v>
      </c>
      <c r="C57" s="150" t="s">
        <v>23</v>
      </c>
      <c r="D57" s="150"/>
      <c r="E57" s="149" t="s">
        <v>22</v>
      </c>
      <c r="F57" s="151"/>
      <c r="G57" s="178"/>
      <c r="H57" s="179"/>
      <c r="I57" s="177"/>
      <c r="J57" s="177"/>
      <c r="K57" s="180">
        <f>ROUND(AVERAGE(K58,K63,K65,K67,K72,K74,K77),0)</f>
        <v>0</v>
      </c>
      <c r="L57" s="177"/>
    </row>
    <row r="58" spans="1:12" ht="60" x14ac:dyDescent="0.25">
      <c r="A58" s="133" t="s">
        <v>728</v>
      </c>
      <c r="B58" s="112" t="s">
        <v>235</v>
      </c>
      <c r="C58" s="112" t="s">
        <v>195</v>
      </c>
      <c r="D58" s="112" t="s">
        <v>729</v>
      </c>
      <c r="E58" s="108" t="s">
        <v>730</v>
      </c>
      <c r="F58" s="157" t="s">
        <v>529</v>
      </c>
      <c r="G58" s="185"/>
      <c r="H58" s="169" t="s">
        <v>378</v>
      </c>
      <c r="I58" s="166"/>
      <c r="J58" s="154"/>
      <c r="K58" s="168">
        <f>ROUND(AVERAGE(K59:K62),0)</f>
        <v>0</v>
      </c>
      <c r="L58" s="112"/>
    </row>
    <row r="59" spans="1:12" ht="390" x14ac:dyDescent="0.25">
      <c r="A59" s="135" t="s">
        <v>731</v>
      </c>
      <c r="B59" s="112" t="s">
        <v>235</v>
      </c>
      <c r="C59" s="154" t="s">
        <v>196</v>
      </c>
      <c r="D59" s="154" t="s">
        <v>732</v>
      </c>
      <c r="E59" s="102" t="s">
        <v>733</v>
      </c>
      <c r="F59" s="157"/>
      <c r="G59" s="162"/>
      <c r="H59" s="163" t="s">
        <v>734</v>
      </c>
      <c r="I59" s="166"/>
      <c r="J59" s="154"/>
      <c r="K59" s="325">
        <v>0</v>
      </c>
      <c r="L59" s="154"/>
    </row>
    <row r="60" spans="1:12" ht="255" x14ac:dyDescent="0.25">
      <c r="A60" s="135" t="s">
        <v>735</v>
      </c>
      <c r="B60" s="154" t="s">
        <v>235</v>
      </c>
      <c r="C60" s="154" t="s">
        <v>197</v>
      </c>
      <c r="D60" s="154" t="s">
        <v>736</v>
      </c>
      <c r="E60" s="102" t="s">
        <v>737</v>
      </c>
      <c r="F60" s="157"/>
      <c r="G60" s="154" t="s">
        <v>738</v>
      </c>
      <c r="H60" s="163" t="s">
        <v>739</v>
      </c>
      <c r="I60" s="166"/>
      <c r="J60" s="154"/>
      <c r="K60" s="325">
        <v>0</v>
      </c>
      <c r="L60" s="154"/>
    </row>
    <row r="61" spans="1:12" ht="180" x14ac:dyDescent="0.25">
      <c r="A61" s="135" t="s">
        <v>740</v>
      </c>
      <c r="B61" s="154" t="s">
        <v>235</v>
      </c>
      <c r="C61" s="154" t="s">
        <v>198</v>
      </c>
      <c r="D61" s="154" t="s">
        <v>741</v>
      </c>
      <c r="E61" s="102" t="s">
        <v>742</v>
      </c>
      <c r="F61" s="157"/>
      <c r="G61" s="162" t="s">
        <v>743</v>
      </c>
      <c r="H61" s="163" t="s">
        <v>744</v>
      </c>
      <c r="I61" s="166"/>
      <c r="J61" s="154"/>
      <c r="K61" s="325">
        <v>0</v>
      </c>
      <c r="L61" s="154"/>
    </row>
    <row r="62" spans="1:12" ht="330" x14ac:dyDescent="0.25">
      <c r="A62" s="135" t="s">
        <v>745</v>
      </c>
      <c r="B62" s="154" t="s">
        <v>235</v>
      </c>
      <c r="C62" s="154" t="s">
        <v>199</v>
      </c>
      <c r="D62" s="154" t="s">
        <v>746</v>
      </c>
      <c r="E62" s="102" t="s">
        <v>747</v>
      </c>
      <c r="F62" s="157"/>
      <c r="G62" s="162" t="s">
        <v>748</v>
      </c>
      <c r="H62" s="163" t="s">
        <v>749</v>
      </c>
      <c r="I62" s="166"/>
      <c r="J62" s="154"/>
      <c r="K62" s="325">
        <v>0</v>
      </c>
      <c r="L62" s="154"/>
    </row>
    <row r="63" spans="1:12" ht="75" x14ac:dyDescent="0.25">
      <c r="A63" s="133" t="s">
        <v>750</v>
      </c>
      <c r="B63" s="112" t="s">
        <v>186</v>
      </c>
      <c r="C63" s="112" t="s">
        <v>200</v>
      </c>
      <c r="D63" s="112" t="s">
        <v>751</v>
      </c>
      <c r="E63" s="108" t="s">
        <v>752</v>
      </c>
      <c r="F63" s="157"/>
      <c r="G63" s="167"/>
      <c r="H63" s="163"/>
      <c r="I63" s="166"/>
      <c r="J63" s="154"/>
      <c r="K63" s="168">
        <f>K64</f>
        <v>0</v>
      </c>
      <c r="L63" s="112"/>
    </row>
    <row r="64" spans="1:12" ht="409.5" x14ac:dyDescent="0.25">
      <c r="A64" s="135" t="s">
        <v>753</v>
      </c>
      <c r="B64" s="112" t="s">
        <v>186</v>
      </c>
      <c r="C64" s="154" t="s">
        <v>754</v>
      </c>
      <c r="D64" s="154" t="s">
        <v>755</v>
      </c>
      <c r="E64" s="102" t="s">
        <v>756</v>
      </c>
      <c r="F64" s="157" t="s">
        <v>757</v>
      </c>
      <c r="G64" s="154" t="s">
        <v>758</v>
      </c>
      <c r="H64" s="163" t="s">
        <v>759</v>
      </c>
      <c r="I64" s="166"/>
      <c r="J64" s="154"/>
      <c r="K64" s="325">
        <v>0</v>
      </c>
      <c r="L64" s="154"/>
    </row>
    <row r="65" spans="1:12" ht="45" x14ac:dyDescent="0.25">
      <c r="A65" s="133" t="s">
        <v>760</v>
      </c>
      <c r="B65" s="112" t="s">
        <v>235</v>
      </c>
      <c r="C65" s="112" t="s">
        <v>201</v>
      </c>
      <c r="D65" s="112" t="s">
        <v>761</v>
      </c>
      <c r="E65" s="108" t="s">
        <v>762</v>
      </c>
      <c r="F65" s="157" t="s">
        <v>757</v>
      </c>
      <c r="G65" s="167"/>
      <c r="H65" s="163"/>
      <c r="I65" s="166"/>
      <c r="J65" s="154"/>
      <c r="K65" s="168">
        <f>K66</f>
        <v>0</v>
      </c>
      <c r="L65" s="112"/>
    </row>
    <row r="66" spans="1:12" ht="345" x14ac:dyDescent="0.25">
      <c r="A66" s="135" t="s">
        <v>763</v>
      </c>
      <c r="B66" s="154" t="s">
        <v>235</v>
      </c>
      <c r="C66" s="154" t="s">
        <v>764</v>
      </c>
      <c r="D66" s="154" t="s">
        <v>765</v>
      </c>
      <c r="E66" s="102" t="s">
        <v>766</v>
      </c>
      <c r="F66" s="157"/>
      <c r="G66" s="154" t="s">
        <v>767</v>
      </c>
      <c r="H66" s="163" t="s">
        <v>768</v>
      </c>
      <c r="I66" s="166"/>
      <c r="J66" s="154"/>
      <c r="K66" s="325">
        <v>0</v>
      </c>
      <c r="L66" s="154"/>
    </row>
    <row r="67" spans="1:12" ht="60" x14ac:dyDescent="0.25">
      <c r="A67" s="133" t="s">
        <v>769</v>
      </c>
      <c r="B67" s="154" t="s">
        <v>186</v>
      </c>
      <c r="C67" s="112" t="s">
        <v>202</v>
      </c>
      <c r="D67" s="112" t="s">
        <v>770</v>
      </c>
      <c r="E67" s="108" t="s">
        <v>771</v>
      </c>
      <c r="F67" s="157" t="s">
        <v>545</v>
      </c>
      <c r="G67" s="167"/>
      <c r="H67" s="163"/>
      <c r="I67" s="166"/>
      <c r="J67" s="154"/>
      <c r="K67" s="168">
        <f>ROUND(AVERAGE(K68:K71),0)</f>
        <v>0</v>
      </c>
      <c r="L67" s="112"/>
    </row>
    <row r="68" spans="1:12" ht="315" x14ac:dyDescent="0.25">
      <c r="A68" s="135" t="s">
        <v>772</v>
      </c>
      <c r="B68" s="154" t="s">
        <v>186</v>
      </c>
      <c r="C68" s="154" t="s">
        <v>203</v>
      </c>
      <c r="D68" s="154" t="s">
        <v>773</v>
      </c>
      <c r="E68" s="102" t="s">
        <v>774</v>
      </c>
      <c r="F68" s="157" t="s">
        <v>545</v>
      </c>
      <c r="G68" s="154" t="s">
        <v>775</v>
      </c>
      <c r="H68" s="163" t="s">
        <v>776</v>
      </c>
      <c r="I68" s="166"/>
      <c r="J68" s="154"/>
      <c r="K68" s="325">
        <v>0</v>
      </c>
      <c r="L68" s="154"/>
    </row>
    <row r="69" spans="1:12" ht="135" x14ac:dyDescent="0.25">
      <c r="A69" s="135" t="s">
        <v>777</v>
      </c>
      <c r="B69" s="154" t="s">
        <v>186</v>
      </c>
      <c r="C69" s="154" t="s">
        <v>204</v>
      </c>
      <c r="D69" s="154" t="s">
        <v>778</v>
      </c>
      <c r="E69" s="102" t="s">
        <v>779</v>
      </c>
      <c r="F69" s="157"/>
      <c r="G69" s="162" t="s">
        <v>780</v>
      </c>
      <c r="H69" s="163" t="s">
        <v>781</v>
      </c>
      <c r="I69" s="166"/>
      <c r="J69" s="154"/>
      <c r="K69" s="325">
        <v>0</v>
      </c>
      <c r="L69" s="154"/>
    </row>
    <row r="70" spans="1:12" ht="75" x14ac:dyDescent="0.25">
      <c r="A70" s="135" t="s">
        <v>782</v>
      </c>
      <c r="B70" s="154" t="s">
        <v>186</v>
      </c>
      <c r="C70" s="154" t="s">
        <v>205</v>
      </c>
      <c r="D70" s="154" t="s">
        <v>783</v>
      </c>
      <c r="E70" s="102" t="s">
        <v>784</v>
      </c>
      <c r="F70" s="157"/>
      <c r="G70" s="154" t="s">
        <v>785</v>
      </c>
      <c r="H70" s="163" t="s">
        <v>786</v>
      </c>
      <c r="I70" s="166"/>
      <c r="J70" s="154"/>
      <c r="K70" s="325">
        <v>0</v>
      </c>
      <c r="L70" s="154"/>
    </row>
    <row r="71" spans="1:12" ht="105" x14ac:dyDescent="0.25">
      <c r="A71" s="135" t="s">
        <v>787</v>
      </c>
      <c r="B71" s="154" t="s">
        <v>186</v>
      </c>
      <c r="C71" s="154" t="s">
        <v>206</v>
      </c>
      <c r="D71" s="154" t="s">
        <v>788</v>
      </c>
      <c r="E71" s="102" t="s">
        <v>789</v>
      </c>
      <c r="F71" s="157"/>
      <c r="G71" s="162" t="s">
        <v>780</v>
      </c>
      <c r="H71" s="163" t="s">
        <v>790</v>
      </c>
      <c r="I71" s="166"/>
      <c r="J71" s="154"/>
      <c r="K71" s="325">
        <v>0</v>
      </c>
      <c r="L71" s="154"/>
    </row>
    <row r="72" spans="1:12" ht="30" x14ac:dyDescent="0.25">
      <c r="A72" s="133" t="s">
        <v>791</v>
      </c>
      <c r="B72" s="112" t="s">
        <v>235</v>
      </c>
      <c r="C72" s="112" t="s">
        <v>207</v>
      </c>
      <c r="D72" s="112" t="s">
        <v>792</v>
      </c>
      <c r="E72" s="108" t="s">
        <v>793</v>
      </c>
      <c r="F72" s="157" t="s">
        <v>529</v>
      </c>
      <c r="G72" s="167"/>
      <c r="H72" s="169"/>
      <c r="I72" s="166"/>
      <c r="J72" s="154"/>
      <c r="K72" s="168">
        <f>K73</f>
        <v>0</v>
      </c>
      <c r="L72" s="112"/>
    </row>
    <row r="73" spans="1:12" ht="409.5" x14ac:dyDescent="0.25">
      <c r="A73" s="135" t="s">
        <v>794</v>
      </c>
      <c r="B73" s="154" t="s">
        <v>235</v>
      </c>
      <c r="C73" s="154" t="s">
        <v>208</v>
      </c>
      <c r="D73" s="154" t="s">
        <v>795</v>
      </c>
      <c r="E73" s="102" t="s">
        <v>796</v>
      </c>
      <c r="F73" s="157"/>
      <c r="G73" s="154" t="s">
        <v>797</v>
      </c>
      <c r="H73" s="163" t="s">
        <v>798</v>
      </c>
      <c r="I73" s="166"/>
      <c r="J73" s="154"/>
      <c r="K73" s="325">
        <v>0</v>
      </c>
      <c r="L73" s="154"/>
    </row>
    <row r="74" spans="1:12" ht="45" x14ac:dyDescent="0.25">
      <c r="A74" s="133" t="s">
        <v>799</v>
      </c>
      <c r="B74" s="112" t="s">
        <v>186</v>
      </c>
      <c r="C74" s="112" t="s">
        <v>209</v>
      </c>
      <c r="D74" s="112" t="s">
        <v>800</v>
      </c>
      <c r="E74" s="108" t="s">
        <v>801</v>
      </c>
      <c r="F74" s="157" t="s">
        <v>757</v>
      </c>
      <c r="G74" s="167"/>
      <c r="H74" s="163"/>
      <c r="I74" s="166"/>
      <c r="J74" s="154"/>
      <c r="K74" s="168">
        <f>ROUND(AVERAGE(K75:K76),0)</f>
        <v>0</v>
      </c>
      <c r="L74" s="112"/>
    </row>
    <row r="75" spans="1:12" ht="409.5" x14ac:dyDescent="0.25">
      <c r="A75" s="135" t="s">
        <v>802</v>
      </c>
      <c r="B75" s="154" t="s">
        <v>186</v>
      </c>
      <c r="C75" s="154" t="s">
        <v>210</v>
      </c>
      <c r="D75" s="154" t="s">
        <v>803</v>
      </c>
      <c r="E75" s="102" t="s">
        <v>804</v>
      </c>
      <c r="F75" s="157"/>
      <c r="G75" s="154" t="s">
        <v>805</v>
      </c>
      <c r="H75" s="163" t="s">
        <v>806</v>
      </c>
      <c r="I75" s="166"/>
      <c r="J75" s="154"/>
      <c r="K75" s="325">
        <v>0</v>
      </c>
      <c r="L75" s="154"/>
    </row>
    <row r="76" spans="1:12" ht="60" x14ac:dyDescent="0.25">
      <c r="A76" s="135" t="s">
        <v>807</v>
      </c>
      <c r="B76" s="154" t="s">
        <v>235</v>
      </c>
      <c r="C76" s="154" t="s">
        <v>211</v>
      </c>
      <c r="D76" s="154" t="s">
        <v>808</v>
      </c>
      <c r="E76" s="102" t="s">
        <v>809</v>
      </c>
      <c r="F76" s="157"/>
      <c r="G76" s="154" t="s">
        <v>738</v>
      </c>
      <c r="H76" s="163" t="s">
        <v>810</v>
      </c>
      <c r="I76" s="166"/>
      <c r="J76" s="154"/>
      <c r="K76" s="325">
        <v>0</v>
      </c>
      <c r="L76" s="154"/>
    </row>
    <row r="77" spans="1:12" ht="60" x14ac:dyDescent="0.25">
      <c r="A77" s="133" t="s">
        <v>811</v>
      </c>
      <c r="B77" s="112" t="s">
        <v>235</v>
      </c>
      <c r="C77" s="112" t="s">
        <v>212</v>
      </c>
      <c r="D77" s="112" t="s">
        <v>812</v>
      </c>
      <c r="E77" s="108" t="s">
        <v>813</v>
      </c>
      <c r="F77" s="157" t="s">
        <v>545</v>
      </c>
      <c r="G77" s="167"/>
      <c r="H77" s="163"/>
      <c r="I77" s="166"/>
      <c r="J77" s="154"/>
      <c r="K77" s="168">
        <f>K78</f>
        <v>0</v>
      </c>
      <c r="L77" s="112"/>
    </row>
    <row r="78" spans="1:12" ht="315" x14ac:dyDescent="0.25">
      <c r="A78" s="135" t="s">
        <v>814</v>
      </c>
      <c r="B78" s="154" t="s">
        <v>235</v>
      </c>
      <c r="C78" s="154" t="s">
        <v>213</v>
      </c>
      <c r="D78" s="154" t="s">
        <v>815</v>
      </c>
      <c r="E78" s="102" t="s">
        <v>816</v>
      </c>
      <c r="F78" s="157"/>
      <c r="G78" s="162"/>
      <c r="H78" s="163" t="s">
        <v>817</v>
      </c>
      <c r="I78" s="166"/>
      <c r="J78" s="154"/>
      <c r="K78" s="325">
        <v>0</v>
      </c>
      <c r="L78" s="154"/>
    </row>
    <row r="79" spans="1:12" x14ac:dyDescent="0.25">
      <c r="A79" s="146" t="s">
        <v>25</v>
      </c>
      <c r="B79" s="170"/>
      <c r="C79" s="146"/>
      <c r="D79" s="146"/>
      <c r="E79" s="187"/>
      <c r="F79" s="146"/>
      <c r="G79" s="146"/>
      <c r="H79" s="186"/>
      <c r="I79" s="173"/>
      <c r="J79" s="173"/>
      <c r="K79" s="187"/>
      <c r="L79" s="170"/>
    </row>
    <row r="80" spans="1:12" ht="45" x14ac:dyDescent="0.25">
      <c r="A80" s="188" t="s">
        <v>818</v>
      </c>
      <c r="B80" s="150" t="s">
        <v>727</v>
      </c>
      <c r="C80" s="150" t="s">
        <v>25</v>
      </c>
      <c r="D80" s="150"/>
      <c r="E80" s="149" t="s">
        <v>24</v>
      </c>
      <c r="F80" s="151"/>
      <c r="G80" s="178"/>
      <c r="H80" s="179"/>
      <c r="I80" s="177"/>
      <c r="J80" s="177"/>
      <c r="K80" s="180">
        <f>ROUND(AVERAGE(K81,K85),0)</f>
        <v>0</v>
      </c>
      <c r="L80" s="177"/>
    </row>
    <row r="81" spans="1:12" ht="60" x14ac:dyDescent="0.25">
      <c r="A81" s="133" t="s">
        <v>819</v>
      </c>
      <c r="B81" s="112" t="s">
        <v>235</v>
      </c>
      <c r="C81" s="112" t="s">
        <v>214</v>
      </c>
      <c r="D81" s="112" t="s">
        <v>820</v>
      </c>
      <c r="E81" s="108" t="s">
        <v>821</v>
      </c>
      <c r="F81" s="157" t="s">
        <v>529</v>
      </c>
      <c r="G81" s="167"/>
      <c r="H81" s="189"/>
      <c r="I81" s="166"/>
      <c r="J81" s="154"/>
      <c r="K81" s="168">
        <f>ROUND(AVERAGE(K82:K84),0)</f>
        <v>0</v>
      </c>
      <c r="L81" s="112"/>
    </row>
    <row r="82" spans="1:12" ht="300" x14ac:dyDescent="0.25">
      <c r="A82" s="135" t="s">
        <v>822</v>
      </c>
      <c r="B82" s="154" t="s">
        <v>235</v>
      </c>
      <c r="C82" s="154" t="s">
        <v>823</v>
      </c>
      <c r="D82" s="154" t="s">
        <v>824</v>
      </c>
      <c r="E82" s="102" t="s">
        <v>825</v>
      </c>
      <c r="F82" s="157"/>
      <c r="G82" s="154" t="s">
        <v>826</v>
      </c>
      <c r="H82" s="163" t="s">
        <v>827</v>
      </c>
      <c r="I82" s="166"/>
      <c r="J82" s="154"/>
      <c r="K82" s="325">
        <v>0</v>
      </c>
      <c r="L82" s="154"/>
    </row>
    <row r="83" spans="1:12" ht="165" x14ac:dyDescent="0.25">
      <c r="A83" s="135" t="s">
        <v>828</v>
      </c>
      <c r="B83" s="159" t="s">
        <v>186</v>
      </c>
      <c r="C83" s="154" t="s">
        <v>829</v>
      </c>
      <c r="D83" s="154" t="s">
        <v>830</v>
      </c>
      <c r="E83" s="102" t="s">
        <v>831</v>
      </c>
      <c r="F83" s="157"/>
      <c r="G83" s="162"/>
      <c r="H83" s="163" t="s">
        <v>832</v>
      </c>
      <c r="I83" s="166"/>
      <c r="J83" s="154"/>
      <c r="K83" s="325">
        <v>0</v>
      </c>
      <c r="L83" s="154"/>
    </row>
    <row r="84" spans="1:12" ht="60" x14ac:dyDescent="0.25">
      <c r="A84" s="135" t="s">
        <v>833</v>
      </c>
      <c r="B84" s="154" t="s">
        <v>235</v>
      </c>
      <c r="C84" s="154" t="s">
        <v>834</v>
      </c>
      <c r="D84" s="154" t="s">
        <v>835</v>
      </c>
      <c r="E84" s="102" t="s">
        <v>836</v>
      </c>
      <c r="F84" s="157"/>
      <c r="G84" s="154" t="s">
        <v>837</v>
      </c>
      <c r="H84" s="163" t="s">
        <v>838</v>
      </c>
      <c r="I84" s="166"/>
      <c r="J84" s="154"/>
      <c r="K84" s="325">
        <v>0</v>
      </c>
      <c r="L84" s="154"/>
    </row>
    <row r="85" spans="1:12" ht="60" x14ac:dyDescent="0.25">
      <c r="A85" s="133" t="s">
        <v>839</v>
      </c>
      <c r="B85" s="155" t="s">
        <v>235</v>
      </c>
      <c r="C85" s="112" t="s">
        <v>215</v>
      </c>
      <c r="D85" s="112" t="s">
        <v>840</v>
      </c>
      <c r="E85" s="108" t="s">
        <v>841</v>
      </c>
      <c r="F85" s="157" t="s">
        <v>529</v>
      </c>
      <c r="G85" s="167"/>
      <c r="H85" s="163"/>
      <c r="I85" s="166"/>
      <c r="J85" s="154"/>
      <c r="K85" s="168">
        <f>ROUND(AVERAGE(K86:K89),0)</f>
        <v>0</v>
      </c>
      <c r="L85" s="112"/>
    </row>
    <row r="86" spans="1:12" ht="409.5" x14ac:dyDescent="0.25">
      <c r="A86" s="135" t="s">
        <v>842</v>
      </c>
      <c r="B86" s="154" t="s">
        <v>235</v>
      </c>
      <c r="C86" s="154" t="s">
        <v>843</v>
      </c>
      <c r="D86" s="154" t="s">
        <v>844</v>
      </c>
      <c r="E86" s="102" t="s">
        <v>845</v>
      </c>
      <c r="F86" s="157"/>
      <c r="G86" s="154" t="s">
        <v>846</v>
      </c>
      <c r="H86" s="163" t="s">
        <v>847</v>
      </c>
      <c r="I86" s="166"/>
      <c r="J86" s="154"/>
      <c r="K86" s="325">
        <v>0</v>
      </c>
      <c r="L86" s="154"/>
    </row>
    <row r="87" spans="1:12" ht="360" x14ac:dyDescent="0.25">
      <c r="A87" s="135" t="s">
        <v>848</v>
      </c>
      <c r="B87" s="154" t="s">
        <v>235</v>
      </c>
      <c r="C87" s="154" t="s">
        <v>849</v>
      </c>
      <c r="D87" s="154" t="s">
        <v>850</v>
      </c>
      <c r="E87" s="102" t="s">
        <v>851</v>
      </c>
      <c r="F87" s="157"/>
      <c r="G87" s="162"/>
      <c r="H87" s="163" t="s">
        <v>852</v>
      </c>
      <c r="I87" s="166"/>
      <c r="J87" s="154"/>
      <c r="K87" s="325">
        <v>0</v>
      </c>
      <c r="L87" s="154"/>
    </row>
    <row r="88" spans="1:12" ht="195" x14ac:dyDescent="0.25">
      <c r="A88" s="135" t="s">
        <v>853</v>
      </c>
      <c r="B88" s="154" t="s">
        <v>235</v>
      </c>
      <c r="C88" s="154" t="s">
        <v>854</v>
      </c>
      <c r="D88" s="154" t="s">
        <v>855</v>
      </c>
      <c r="E88" s="102" t="s">
        <v>856</v>
      </c>
      <c r="F88" s="157"/>
      <c r="G88" s="154" t="s">
        <v>857</v>
      </c>
      <c r="H88" s="163" t="s">
        <v>858</v>
      </c>
      <c r="I88" s="166"/>
      <c r="J88" s="154"/>
      <c r="K88" s="325">
        <v>0</v>
      </c>
      <c r="L88" s="154"/>
    </row>
    <row r="89" spans="1:12" ht="330" x14ac:dyDescent="0.25">
      <c r="A89" s="135" t="s">
        <v>859</v>
      </c>
      <c r="B89" s="154" t="s">
        <v>186</v>
      </c>
      <c r="C89" s="154" t="s">
        <v>860</v>
      </c>
      <c r="D89" s="154" t="s">
        <v>861</v>
      </c>
      <c r="E89" s="102" t="s">
        <v>862</v>
      </c>
      <c r="F89" s="157"/>
      <c r="G89" s="162" t="s">
        <v>342</v>
      </c>
      <c r="H89" s="163" t="s">
        <v>863</v>
      </c>
      <c r="I89" s="166"/>
      <c r="J89" s="154"/>
      <c r="K89" s="325">
        <v>0</v>
      </c>
      <c r="L89" s="154"/>
    </row>
    <row r="90" spans="1:12" x14ac:dyDescent="0.25">
      <c r="A90" s="146" t="s">
        <v>27</v>
      </c>
      <c r="B90" s="170"/>
      <c r="C90" s="170"/>
      <c r="D90" s="170"/>
      <c r="E90" s="174"/>
      <c r="F90" s="170"/>
      <c r="G90" s="170"/>
      <c r="H90" s="171"/>
      <c r="I90" s="173"/>
      <c r="J90" s="173"/>
      <c r="K90" s="174"/>
      <c r="L90" s="170"/>
    </row>
    <row r="91" spans="1:12" ht="60" x14ac:dyDescent="0.25">
      <c r="A91" s="188" t="s">
        <v>864</v>
      </c>
      <c r="B91" s="150" t="s">
        <v>524</v>
      </c>
      <c r="C91" s="150" t="s">
        <v>27</v>
      </c>
      <c r="D91" s="150"/>
      <c r="E91" s="149" t="s">
        <v>26</v>
      </c>
      <c r="F91" s="151"/>
      <c r="G91" s="178"/>
      <c r="H91" s="179"/>
      <c r="I91" s="177"/>
      <c r="J91" s="177"/>
      <c r="K91" s="180">
        <f>ROUND(AVERAGE(K92,K96,K106),0)</f>
        <v>0</v>
      </c>
      <c r="L91" s="177"/>
    </row>
    <row r="92" spans="1:12" ht="120" x14ac:dyDescent="0.25">
      <c r="A92" s="133" t="s">
        <v>865</v>
      </c>
      <c r="B92" s="155" t="s">
        <v>186</v>
      </c>
      <c r="C92" s="112" t="s">
        <v>216</v>
      </c>
      <c r="D92" s="112" t="s">
        <v>866</v>
      </c>
      <c r="E92" s="108" t="s">
        <v>867</v>
      </c>
      <c r="F92" s="157" t="s">
        <v>529</v>
      </c>
      <c r="G92" s="156"/>
      <c r="H92" s="190"/>
      <c r="I92" s="166"/>
      <c r="J92" s="159"/>
      <c r="K92" s="161">
        <f>ROUND(AVERAGE(K93:K94),0)</f>
        <v>0</v>
      </c>
      <c r="L92" s="155"/>
    </row>
    <row r="93" spans="1:12" ht="270" x14ac:dyDescent="0.25">
      <c r="A93" s="135" t="s">
        <v>868</v>
      </c>
      <c r="B93" s="159" t="s">
        <v>186</v>
      </c>
      <c r="C93" s="154" t="s">
        <v>869</v>
      </c>
      <c r="D93" s="154" t="s">
        <v>870</v>
      </c>
      <c r="E93" s="102" t="s">
        <v>871</v>
      </c>
      <c r="F93" s="157"/>
      <c r="G93" s="160" t="s">
        <v>872</v>
      </c>
      <c r="H93" s="163" t="s">
        <v>873</v>
      </c>
      <c r="I93" s="166"/>
      <c r="J93" s="159"/>
      <c r="K93" s="325">
        <v>0</v>
      </c>
      <c r="L93" s="159"/>
    </row>
    <row r="94" spans="1:12" ht="409.5" x14ac:dyDescent="0.25">
      <c r="A94" s="135" t="s">
        <v>874</v>
      </c>
      <c r="B94" s="159" t="s">
        <v>186</v>
      </c>
      <c r="C94" s="154" t="s">
        <v>875</v>
      </c>
      <c r="D94" s="154" t="s">
        <v>876</v>
      </c>
      <c r="E94" s="102" t="s">
        <v>877</v>
      </c>
      <c r="F94" s="157"/>
      <c r="G94" s="159" t="s">
        <v>878</v>
      </c>
      <c r="H94" s="163" t="s">
        <v>879</v>
      </c>
      <c r="I94" s="166"/>
      <c r="J94" s="159"/>
      <c r="K94" s="325">
        <v>0</v>
      </c>
      <c r="L94" s="159"/>
    </row>
    <row r="95" spans="1:12" ht="360" x14ac:dyDescent="0.25">
      <c r="A95" s="135" t="s">
        <v>880</v>
      </c>
      <c r="B95" s="159" t="s">
        <v>186</v>
      </c>
      <c r="C95" s="154" t="s">
        <v>881</v>
      </c>
      <c r="D95" s="154" t="s">
        <v>882</v>
      </c>
      <c r="E95" s="102" t="s">
        <v>883</v>
      </c>
      <c r="F95" s="157"/>
      <c r="G95" s="159" t="s">
        <v>884</v>
      </c>
      <c r="H95" s="163" t="s">
        <v>885</v>
      </c>
      <c r="I95" s="166"/>
      <c r="J95" s="159"/>
      <c r="K95" s="325">
        <v>0</v>
      </c>
      <c r="L95" s="159"/>
    </row>
    <row r="96" spans="1:12" ht="75" x14ac:dyDescent="0.25">
      <c r="A96" s="133" t="s">
        <v>886</v>
      </c>
      <c r="B96" s="155" t="s">
        <v>186</v>
      </c>
      <c r="C96" s="112" t="s">
        <v>217</v>
      </c>
      <c r="D96" s="112" t="s">
        <v>887</v>
      </c>
      <c r="E96" s="108" t="s">
        <v>888</v>
      </c>
      <c r="F96" s="157" t="s">
        <v>529</v>
      </c>
      <c r="G96" s="156"/>
      <c r="H96" s="163"/>
      <c r="I96" s="166"/>
      <c r="J96" s="159"/>
      <c r="K96" s="161">
        <f>ROUND(AVERAGE(K97:K105),0)</f>
        <v>0</v>
      </c>
      <c r="L96" s="155"/>
    </row>
    <row r="97" spans="1:12" ht="240" x14ac:dyDescent="0.25">
      <c r="A97" s="135" t="s">
        <v>889</v>
      </c>
      <c r="B97" s="159" t="s">
        <v>186</v>
      </c>
      <c r="C97" s="154" t="s">
        <v>890</v>
      </c>
      <c r="D97" s="154" t="s">
        <v>891</v>
      </c>
      <c r="E97" s="102" t="s">
        <v>892</v>
      </c>
      <c r="F97" s="157"/>
      <c r="G97" s="160" t="s">
        <v>872</v>
      </c>
      <c r="H97" s="163" t="s">
        <v>893</v>
      </c>
      <c r="I97" s="166"/>
      <c r="J97" s="159"/>
      <c r="K97" s="325">
        <v>0</v>
      </c>
      <c r="L97" s="159"/>
    </row>
    <row r="98" spans="1:12" ht="409.5" x14ac:dyDescent="0.25">
      <c r="A98" s="135" t="s">
        <v>894</v>
      </c>
      <c r="B98" s="159" t="s">
        <v>235</v>
      </c>
      <c r="C98" s="154" t="s">
        <v>895</v>
      </c>
      <c r="D98" s="154" t="s">
        <v>896</v>
      </c>
      <c r="E98" s="102" t="s">
        <v>897</v>
      </c>
      <c r="F98" s="157"/>
      <c r="G98" s="159" t="s">
        <v>738</v>
      </c>
      <c r="H98" s="163" t="s">
        <v>898</v>
      </c>
      <c r="I98" s="166"/>
      <c r="J98" s="159"/>
      <c r="K98" s="325">
        <v>0</v>
      </c>
      <c r="L98" s="159"/>
    </row>
    <row r="99" spans="1:12" ht="150" x14ac:dyDescent="0.25">
      <c r="A99" s="135" t="s">
        <v>899</v>
      </c>
      <c r="B99" s="159" t="s">
        <v>235</v>
      </c>
      <c r="C99" s="154" t="s">
        <v>900</v>
      </c>
      <c r="D99" s="154" t="s">
        <v>901</v>
      </c>
      <c r="E99" s="102" t="s">
        <v>902</v>
      </c>
      <c r="F99" s="157"/>
      <c r="G99" s="160" t="s">
        <v>903</v>
      </c>
      <c r="H99" s="163" t="s">
        <v>904</v>
      </c>
      <c r="I99" s="159"/>
      <c r="J99" s="159"/>
      <c r="K99" s="325">
        <v>0</v>
      </c>
      <c r="L99" s="159"/>
    </row>
    <row r="100" spans="1:12" ht="150" x14ac:dyDescent="0.25">
      <c r="A100" s="135" t="s">
        <v>905</v>
      </c>
      <c r="B100" s="159" t="s">
        <v>235</v>
      </c>
      <c r="C100" s="154" t="s">
        <v>906</v>
      </c>
      <c r="D100" s="154" t="s">
        <v>907</v>
      </c>
      <c r="E100" s="102" t="s">
        <v>908</v>
      </c>
      <c r="F100" s="157"/>
      <c r="G100" s="160" t="s">
        <v>903</v>
      </c>
      <c r="H100" s="163" t="s">
        <v>909</v>
      </c>
      <c r="I100" s="166"/>
      <c r="J100" s="159"/>
      <c r="K100" s="325">
        <v>0</v>
      </c>
      <c r="L100" s="159"/>
    </row>
    <row r="101" spans="1:12" ht="90" x14ac:dyDescent="0.25">
      <c r="A101" s="135" t="s">
        <v>910</v>
      </c>
      <c r="B101" s="159" t="s">
        <v>235</v>
      </c>
      <c r="C101" s="154" t="s">
        <v>911</v>
      </c>
      <c r="D101" s="154" t="s">
        <v>912</v>
      </c>
      <c r="E101" s="102" t="s">
        <v>913</v>
      </c>
      <c r="F101" s="157"/>
      <c r="G101" s="160" t="s">
        <v>872</v>
      </c>
      <c r="H101" s="163" t="s">
        <v>914</v>
      </c>
      <c r="I101" s="166"/>
      <c r="J101" s="159"/>
      <c r="K101" s="325">
        <v>0</v>
      </c>
      <c r="L101" s="159"/>
    </row>
    <row r="102" spans="1:12" ht="315" x14ac:dyDescent="0.25">
      <c r="A102" s="135" t="s">
        <v>915</v>
      </c>
      <c r="B102" s="159" t="s">
        <v>235</v>
      </c>
      <c r="C102" s="154" t="s">
        <v>916</v>
      </c>
      <c r="D102" s="154" t="s">
        <v>917</v>
      </c>
      <c r="E102" s="102" t="s">
        <v>918</v>
      </c>
      <c r="F102" s="157"/>
      <c r="G102" s="160"/>
      <c r="H102" s="163" t="s">
        <v>919</v>
      </c>
      <c r="I102" s="166"/>
      <c r="J102" s="159"/>
      <c r="K102" s="325">
        <v>0</v>
      </c>
      <c r="L102" s="159"/>
    </row>
    <row r="103" spans="1:12" ht="409.5" x14ac:dyDescent="0.25">
      <c r="A103" s="135" t="s">
        <v>920</v>
      </c>
      <c r="B103" s="159" t="s">
        <v>235</v>
      </c>
      <c r="C103" s="154" t="s">
        <v>921</v>
      </c>
      <c r="D103" s="154" t="s">
        <v>922</v>
      </c>
      <c r="E103" s="102" t="s">
        <v>923</v>
      </c>
      <c r="F103" s="157"/>
      <c r="G103" s="160" t="s">
        <v>924</v>
      </c>
      <c r="H103" s="163" t="s">
        <v>925</v>
      </c>
      <c r="I103" s="166"/>
      <c r="J103" s="159"/>
      <c r="K103" s="325">
        <v>0</v>
      </c>
      <c r="L103" s="159"/>
    </row>
    <row r="104" spans="1:12" ht="60" x14ac:dyDescent="0.25">
      <c r="A104" s="135" t="s">
        <v>926</v>
      </c>
      <c r="B104" s="159" t="s">
        <v>186</v>
      </c>
      <c r="C104" s="154" t="s">
        <v>927</v>
      </c>
      <c r="D104" s="154" t="s">
        <v>928</v>
      </c>
      <c r="E104" s="102" t="s">
        <v>929</v>
      </c>
      <c r="F104" s="157" t="s">
        <v>545</v>
      </c>
      <c r="G104" s="160" t="s">
        <v>930</v>
      </c>
      <c r="H104" s="163" t="s">
        <v>931</v>
      </c>
      <c r="I104" s="166"/>
      <c r="J104" s="159"/>
      <c r="K104" s="325">
        <v>0</v>
      </c>
      <c r="L104" s="159"/>
    </row>
    <row r="105" spans="1:12" ht="90" x14ac:dyDescent="0.25">
      <c r="A105" s="135" t="s">
        <v>932</v>
      </c>
      <c r="B105" s="159" t="s">
        <v>235</v>
      </c>
      <c r="C105" s="154" t="s">
        <v>933</v>
      </c>
      <c r="D105" s="154" t="s">
        <v>934</v>
      </c>
      <c r="E105" s="102" t="s">
        <v>935</v>
      </c>
      <c r="F105" s="157"/>
      <c r="G105" s="160"/>
      <c r="H105" s="163" t="s">
        <v>936</v>
      </c>
      <c r="I105" s="166"/>
      <c r="J105" s="159"/>
      <c r="K105" s="325">
        <v>0</v>
      </c>
      <c r="L105" s="159"/>
    </row>
    <row r="106" spans="1:12" ht="30" x14ac:dyDescent="0.25">
      <c r="A106" s="133" t="s">
        <v>937</v>
      </c>
      <c r="B106" s="159" t="s">
        <v>186</v>
      </c>
      <c r="C106" s="112" t="s">
        <v>218</v>
      </c>
      <c r="D106" s="112" t="s">
        <v>938</v>
      </c>
      <c r="E106" s="108" t="s">
        <v>939</v>
      </c>
      <c r="F106" s="157" t="s">
        <v>529</v>
      </c>
      <c r="G106" s="156"/>
      <c r="H106" s="163"/>
      <c r="I106" s="166"/>
      <c r="J106" s="159"/>
      <c r="K106" s="161">
        <f>K107</f>
        <v>0</v>
      </c>
      <c r="L106" s="155"/>
    </row>
    <row r="107" spans="1:12" ht="180" x14ac:dyDescent="0.25">
      <c r="A107" s="135" t="s">
        <v>940</v>
      </c>
      <c r="B107" s="159" t="s">
        <v>186</v>
      </c>
      <c r="C107" s="154" t="s">
        <v>941</v>
      </c>
      <c r="D107" s="154" t="s">
        <v>942</v>
      </c>
      <c r="E107" s="102" t="s">
        <v>943</v>
      </c>
      <c r="F107" s="157"/>
      <c r="G107" s="160"/>
      <c r="H107" s="163" t="s">
        <v>944</v>
      </c>
      <c r="I107" s="166"/>
      <c r="J107" s="159"/>
      <c r="K107" s="325">
        <v>0</v>
      </c>
      <c r="L107" s="159"/>
    </row>
    <row r="108" spans="1:12" x14ac:dyDescent="0.25">
      <c r="A108" s="146" t="s">
        <v>31</v>
      </c>
      <c r="B108" s="170"/>
      <c r="C108" s="146"/>
      <c r="D108" s="146"/>
      <c r="E108" s="187"/>
      <c r="F108" s="146"/>
      <c r="G108" s="146"/>
      <c r="H108" s="186"/>
      <c r="I108" s="173"/>
      <c r="J108" s="173"/>
      <c r="K108" s="187"/>
      <c r="L108" s="170"/>
    </row>
    <row r="109" spans="1:12" ht="45" x14ac:dyDescent="0.25">
      <c r="A109" s="191" t="s">
        <v>945</v>
      </c>
      <c r="B109" s="150" t="s">
        <v>524</v>
      </c>
      <c r="C109" s="150" t="s">
        <v>31</v>
      </c>
      <c r="D109" s="150"/>
      <c r="E109" s="149" t="s">
        <v>30</v>
      </c>
      <c r="F109" s="151"/>
      <c r="G109" s="178"/>
      <c r="H109" s="179"/>
      <c r="I109" s="177"/>
      <c r="J109" s="177"/>
      <c r="K109" s="192">
        <f>K110</f>
        <v>0</v>
      </c>
      <c r="L109" s="177"/>
    </row>
    <row r="110" spans="1:12" ht="90" x14ac:dyDescent="0.25">
      <c r="A110" s="133" t="s">
        <v>946</v>
      </c>
      <c r="B110" s="155" t="s">
        <v>186</v>
      </c>
      <c r="C110" s="112" t="s">
        <v>947</v>
      </c>
      <c r="D110" s="112" t="s">
        <v>948</v>
      </c>
      <c r="E110" s="108" t="s">
        <v>949</v>
      </c>
      <c r="F110" s="157"/>
      <c r="G110" s="156"/>
      <c r="H110" s="163"/>
      <c r="I110" s="166"/>
      <c r="J110" s="159"/>
      <c r="K110" s="161">
        <f>ROUND(AVERAGE(K111:K117),0)</f>
        <v>0</v>
      </c>
      <c r="L110" s="155"/>
    </row>
    <row r="111" spans="1:12" ht="408.6" customHeight="1" x14ac:dyDescent="0.25">
      <c r="A111" s="135" t="s">
        <v>950</v>
      </c>
      <c r="B111" s="159" t="s">
        <v>186</v>
      </c>
      <c r="C111" s="154" t="s">
        <v>951</v>
      </c>
      <c r="D111" s="154" t="s">
        <v>952</v>
      </c>
      <c r="E111" s="102" t="s">
        <v>953</v>
      </c>
      <c r="F111" s="157"/>
      <c r="G111" s="159" t="s">
        <v>954</v>
      </c>
      <c r="H111" s="163" t="s">
        <v>955</v>
      </c>
      <c r="I111" s="166"/>
      <c r="J111" s="159"/>
      <c r="K111" s="325">
        <v>0</v>
      </c>
      <c r="L111" s="159"/>
    </row>
    <row r="112" spans="1:12" ht="285" x14ac:dyDescent="0.25">
      <c r="A112" s="135" t="s">
        <v>956</v>
      </c>
      <c r="B112" s="159" t="s">
        <v>186</v>
      </c>
      <c r="C112" s="154" t="s">
        <v>957</v>
      </c>
      <c r="D112" s="154" t="s">
        <v>958</v>
      </c>
      <c r="E112" s="102" t="s">
        <v>959</v>
      </c>
      <c r="F112" s="157" t="s">
        <v>529</v>
      </c>
      <c r="G112" s="160" t="s">
        <v>960</v>
      </c>
      <c r="H112" s="163" t="s">
        <v>961</v>
      </c>
      <c r="I112" s="166"/>
      <c r="J112" s="159"/>
      <c r="K112" s="325">
        <v>0</v>
      </c>
      <c r="L112" s="159"/>
    </row>
    <row r="113" spans="1:12" ht="135" x14ac:dyDescent="0.25">
      <c r="A113" s="135" t="s">
        <v>962</v>
      </c>
      <c r="B113" s="159" t="s">
        <v>186</v>
      </c>
      <c r="C113" s="154" t="s">
        <v>963</v>
      </c>
      <c r="D113" s="154" t="s">
        <v>964</v>
      </c>
      <c r="E113" s="102" t="s">
        <v>965</v>
      </c>
      <c r="F113" s="157" t="s">
        <v>529</v>
      </c>
      <c r="G113" s="160" t="s">
        <v>298</v>
      </c>
      <c r="H113" s="163" t="s">
        <v>966</v>
      </c>
      <c r="I113" s="166"/>
      <c r="J113" s="159"/>
      <c r="K113" s="325">
        <v>0</v>
      </c>
      <c r="L113" s="159"/>
    </row>
    <row r="114" spans="1:12" ht="75" x14ac:dyDescent="0.25">
      <c r="A114" s="135" t="s">
        <v>967</v>
      </c>
      <c r="B114" s="159" t="s">
        <v>186</v>
      </c>
      <c r="C114" s="154" t="s">
        <v>968</v>
      </c>
      <c r="D114" s="154" t="s">
        <v>969</v>
      </c>
      <c r="E114" s="102" t="s">
        <v>970</v>
      </c>
      <c r="F114" s="157" t="s">
        <v>971</v>
      </c>
      <c r="G114" s="159" t="s">
        <v>972</v>
      </c>
      <c r="H114" s="163" t="s">
        <v>973</v>
      </c>
      <c r="I114" s="166"/>
      <c r="J114" s="159"/>
      <c r="K114" s="325">
        <v>0</v>
      </c>
      <c r="L114" s="159"/>
    </row>
    <row r="115" spans="1:12" ht="408.6" customHeight="1" x14ac:dyDescent="0.25">
      <c r="A115" s="135" t="s">
        <v>974</v>
      </c>
      <c r="B115" s="159" t="s">
        <v>186</v>
      </c>
      <c r="C115" s="154" t="s">
        <v>975</v>
      </c>
      <c r="D115" s="154" t="s">
        <v>976</v>
      </c>
      <c r="E115" s="102" t="s">
        <v>977</v>
      </c>
      <c r="F115" s="157" t="s">
        <v>545</v>
      </c>
      <c r="G115" s="159" t="s">
        <v>978</v>
      </c>
      <c r="H115" s="163" t="s">
        <v>979</v>
      </c>
      <c r="I115" s="166"/>
      <c r="J115" s="159"/>
      <c r="K115" s="325">
        <v>0</v>
      </c>
      <c r="L115" s="159"/>
    </row>
    <row r="116" spans="1:12" ht="120" x14ac:dyDescent="0.25">
      <c r="A116" s="135" t="s">
        <v>980</v>
      </c>
      <c r="B116" s="159" t="s">
        <v>235</v>
      </c>
      <c r="C116" s="154" t="s">
        <v>981</v>
      </c>
      <c r="D116" s="154" t="s">
        <v>982</v>
      </c>
      <c r="E116" s="102" t="s">
        <v>983</v>
      </c>
      <c r="F116" s="157" t="s">
        <v>545</v>
      </c>
      <c r="G116" s="159" t="s">
        <v>984</v>
      </c>
      <c r="H116" s="163" t="s">
        <v>985</v>
      </c>
      <c r="I116" s="166"/>
      <c r="J116" s="159"/>
      <c r="K116" s="325">
        <v>0</v>
      </c>
      <c r="L116" s="159"/>
    </row>
    <row r="117" spans="1:12" ht="120" x14ac:dyDescent="0.25">
      <c r="A117" s="135" t="s">
        <v>986</v>
      </c>
      <c r="B117" s="159" t="s">
        <v>235</v>
      </c>
      <c r="C117" s="154" t="s">
        <v>987</v>
      </c>
      <c r="D117" s="154" t="s">
        <v>988</v>
      </c>
      <c r="E117" s="102" t="s">
        <v>989</v>
      </c>
      <c r="F117" s="157" t="s">
        <v>990</v>
      </c>
      <c r="G117" s="160" t="s">
        <v>991</v>
      </c>
      <c r="H117" s="163" t="s">
        <v>992</v>
      </c>
      <c r="I117" s="166"/>
      <c r="J117" s="159"/>
      <c r="K117" s="325">
        <v>0</v>
      </c>
      <c r="L117" s="159"/>
    </row>
    <row r="118" spans="1:12" x14ac:dyDescent="0.25">
      <c r="A118" s="57"/>
      <c r="C118" s="193"/>
      <c r="K118" s="86"/>
      <c r="L118" s="67"/>
    </row>
    <row r="119" spans="1:12" x14ac:dyDescent="0.25">
      <c r="A119" s="57"/>
      <c r="C119" s="193"/>
      <c r="K119" s="86"/>
      <c r="L119" s="67"/>
    </row>
  </sheetData>
  <mergeCells count="4">
    <mergeCell ref="A2:B9"/>
    <mergeCell ref="C2:J5"/>
    <mergeCell ref="K2:L9"/>
    <mergeCell ref="C6:J9"/>
  </mergeCells>
  <dataValidations count="1">
    <dataValidation type="list" allowBlank="1" showInputMessage="1" showErrorMessage="1" sqref="K15:K16 K18:K23 K25 K27:K31 K35:K36 K40:K45 K47:K55 K59:K62 K64 K66 K68:K71 K73 K75:K76 K78 K82:K84 K86:K89 K93:K95 K97:K105 K107 K111:K117">
      <formula1>$N$3:$N$9</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topLeftCell="A6" zoomScale="60" zoomScaleNormal="60" workbookViewId="0">
      <selection activeCell="H44" sqref="H44"/>
    </sheetView>
  </sheetViews>
  <sheetFormatPr baseColWidth="10" defaultRowHeight="15" x14ac:dyDescent="0.25"/>
  <cols>
    <col min="1" max="1" width="18.85546875" customWidth="1"/>
    <col min="2" max="2" width="15.140625" customWidth="1"/>
    <col min="3" max="3" width="24.5703125" customWidth="1"/>
    <col min="4" max="4" width="40.28515625" customWidth="1"/>
    <col min="5" max="5" width="45.85546875" customWidth="1"/>
    <col min="6" max="6" width="71.7109375" customWidth="1"/>
    <col min="7" max="7" width="26.5703125" customWidth="1"/>
    <col min="8" max="8" width="26.42578125" customWidth="1"/>
    <col min="9" max="9" width="17.140625" customWidth="1"/>
    <col min="10" max="10" width="15.7109375" customWidth="1"/>
    <col min="11" max="11" width="31.28515625" customWidth="1"/>
    <col min="12" max="12" width="29.28515625" customWidth="1"/>
    <col min="13" max="13" width="11.5703125" customWidth="1"/>
  </cols>
  <sheetData>
    <row r="1" spans="1:13" ht="15.75" hidden="1" customHeight="1" thickBot="1" x14ac:dyDescent="0.3">
      <c r="A1" s="49"/>
      <c r="B1" s="309" t="s">
        <v>1243</v>
      </c>
      <c r="D1" s="193"/>
      <c r="E1" s="67"/>
      <c r="F1" s="67"/>
      <c r="G1" s="57"/>
      <c r="H1" s="57"/>
      <c r="K1" s="533" t="s">
        <v>1</v>
      </c>
      <c r="L1" s="533"/>
    </row>
    <row r="2" spans="1:13" ht="15.75" hidden="1" customHeight="1" thickBot="1" x14ac:dyDescent="0.3">
      <c r="A2" s="52"/>
      <c r="B2" s="53"/>
      <c r="D2" s="193"/>
      <c r="E2" s="67"/>
      <c r="F2" s="67"/>
      <c r="G2" s="57"/>
      <c r="H2" s="57"/>
      <c r="K2" s="533"/>
      <c r="L2" s="533"/>
    </row>
    <row r="3" spans="1:13" ht="15.75" hidden="1" customHeight="1" thickBot="1" x14ac:dyDescent="0.3">
      <c r="A3" s="52"/>
      <c r="B3" s="53" t="s">
        <v>1244</v>
      </c>
      <c r="D3" s="193"/>
      <c r="E3" s="67"/>
      <c r="F3" s="67"/>
      <c r="G3" s="57"/>
      <c r="H3" s="57"/>
      <c r="K3" s="533"/>
      <c r="L3" s="533"/>
    </row>
    <row r="4" spans="1:13" ht="15.75" hidden="1" customHeight="1" thickBot="1" x14ac:dyDescent="0.3">
      <c r="A4" s="52"/>
      <c r="B4" s="310">
        <v>0.4</v>
      </c>
      <c r="C4" t="s">
        <v>1245</v>
      </c>
      <c r="D4" s="193"/>
      <c r="E4" s="67"/>
      <c r="F4" s="67"/>
      <c r="G4" s="57"/>
      <c r="H4" s="57"/>
      <c r="K4" s="533"/>
      <c r="L4" s="533"/>
    </row>
    <row r="5" spans="1:13" ht="15.75" hidden="1" customHeight="1" thickBot="1" x14ac:dyDescent="0.3">
      <c r="A5" s="52"/>
      <c r="B5" s="310">
        <v>0.35</v>
      </c>
      <c r="C5" t="s">
        <v>1246</v>
      </c>
      <c r="D5" s="193"/>
      <c r="E5" s="67"/>
      <c r="F5" s="67"/>
      <c r="G5" s="57"/>
      <c r="H5" s="57"/>
      <c r="K5" s="533"/>
      <c r="L5" s="533"/>
    </row>
    <row r="6" spans="1:13" x14ac:dyDescent="0.25">
      <c r="A6" s="449" t="s">
        <v>1</v>
      </c>
      <c r="B6" s="508"/>
      <c r="C6" s="511" t="s">
        <v>243</v>
      </c>
      <c r="D6" s="457"/>
      <c r="E6" s="457"/>
      <c r="F6" s="457"/>
      <c r="G6" s="457"/>
      <c r="H6" s="457"/>
      <c r="I6" s="457"/>
      <c r="J6" s="512"/>
      <c r="K6" s="533"/>
      <c r="L6" s="533"/>
    </row>
    <row r="7" spans="1:13" x14ac:dyDescent="0.25">
      <c r="A7" s="451"/>
      <c r="B7" s="509"/>
      <c r="C7" s="513"/>
      <c r="D7" s="459"/>
      <c r="E7" s="459"/>
      <c r="F7" s="459"/>
      <c r="G7" s="459"/>
      <c r="H7" s="459"/>
      <c r="I7" s="459"/>
      <c r="J7" s="514"/>
      <c r="K7" s="533"/>
      <c r="L7" s="533"/>
      <c r="M7" s="296" t="s">
        <v>494</v>
      </c>
    </row>
    <row r="8" spans="1:13" x14ac:dyDescent="0.25">
      <c r="A8" s="451"/>
      <c r="B8" s="509"/>
      <c r="C8" s="513"/>
      <c r="D8" s="459"/>
      <c r="E8" s="459"/>
      <c r="F8" s="459"/>
      <c r="G8" s="459"/>
      <c r="H8" s="459"/>
      <c r="I8" s="459"/>
      <c r="J8" s="514"/>
      <c r="K8" s="533"/>
      <c r="L8" s="533"/>
      <c r="M8" s="296">
        <v>0</v>
      </c>
    </row>
    <row r="9" spans="1:13" ht="15.75" thickBot="1" x14ac:dyDescent="0.3">
      <c r="A9" s="451"/>
      <c r="B9" s="509"/>
      <c r="C9" s="515"/>
      <c r="D9" s="516"/>
      <c r="E9" s="516"/>
      <c r="F9" s="516"/>
      <c r="G9" s="516"/>
      <c r="H9" s="516"/>
      <c r="I9" s="516"/>
      <c r="J9" s="517"/>
      <c r="K9" s="533"/>
      <c r="L9" s="533"/>
      <c r="M9" s="296">
        <v>20</v>
      </c>
    </row>
    <row r="10" spans="1:13" x14ac:dyDescent="0.25">
      <c r="A10" s="451"/>
      <c r="B10" s="509"/>
      <c r="C10" s="539" t="str">
        <f>PORTADA!D10</f>
        <v>EMPRESA SOCIAL DEL ESTADO CENTRO DE REHABILITACION INTEGRAL DE BOYACA</v>
      </c>
      <c r="D10" s="540"/>
      <c r="E10" s="540"/>
      <c r="F10" s="540"/>
      <c r="G10" s="540"/>
      <c r="H10" s="540"/>
      <c r="I10" s="540"/>
      <c r="J10" s="541"/>
      <c r="K10" s="533"/>
      <c r="L10" s="533"/>
      <c r="M10" s="296">
        <v>40</v>
      </c>
    </row>
    <row r="11" spans="1:13" x14ac:dyDescent="0.25">
      <c r="A11" s="451"/>
      <c r="B11" s="509"/>
      <c r="C11" s="542"/>
      <c r="D11" s="497"/>
      <c r="E11" s="497"/>
      <c r="F11" s="497"/>
      <c r="G11" s="497"/>
      <c r="H11" s="497"/>
      <c r="I11" s="497"/>
      <c r="J11" s="543"/>
      <c r="K11" s="533"/>
      <c r="L11" s="533"/>
      <c r="M11" s="296">
        <v>60</v>
      </c>
    </row>
    <row r="12" spans="1:13" x14ac:dyDescent="0.25">
      <c r="A12" s="451"/>
      <c r="B12" s="509"/>
      <c r="C12" s="542"/>
      <c r="D12" s="497"/>
      <c r="E12" s="497"/>
      <c r="F12" s="497"/>
      <c r="G12" s="497"/>
      <c r="H12" s="497"/>
      <c r="I12" s="497"/>
      <c r="J12" s="543"/>
      <c r="K12" s="533"/>
      <c r="L12" s="533"/>
      <c r="M12" s="296">
        <v>80</v>
      </c>
    </row>
    <row r="13" spans="1:13" x14ac:dyDescent="0.25">
      <c r="A13" s="451"/>
      <c r="B13" s="509"/>
      <c r="C13" s="542"/>
      <c r="D13" s="497"/>
      <c r="E13" s="497"/>
      <c r="F13" s="497"/>
      <c r="G13" s="497"/>
      <c r="H13" s="497"/>
      <c r="I13" s="497"/>
      <c r="J13" s="543"/>
      <c r="K13" s="533"/>
      <c r="L13" s="533"/>
      <c r="M13" s="328">
        <v>100</v>
      </c>
    </row>
    <row r="14" spans="1:13" ht="15.75" thickBot="1" x14ac:dyDescent="0.3">
      <c r="A14" s="454"/>
      <c r="B14" s="510"/>
      <c r="C14" s="544"/>
      <c r="D14" s="499"/>
      <c r="E14" s="499"/>
      <c r="F14" s="499"/>
      <c r="G14" s="499"/>
      <c r="H14" s="499"/>
      <c r="I14" s="499"/>
      <c r="J14" s="545"/>
      <c r="K14" s="534"/>
      <c r="L14" s="534"/>
    </row>
    <row r="15" spans="1:13" x14ac:dyDescent="0.25">
      <c r="D15" s="193"/>
      <c r="E15" s="67"/>
      <c r="F15" s="67"/>
      <c r="G15" s="57"/>
      <c r="H15" s="57"/>
      <c r="K15" s="57"/>
    </row>
    <row r="16" spans="1:13" ht="42" x14ac:dyDescent="0.25">
      <c r="A16" s="194" t="s">
        <v>38</v>
      </c>
      <c r="B16" s="194" t="s">
        <v>993</v>
      </c>
      <c r="C16" s="194" t="s">
        <v>245</v>
      </c>
      <c r="D16" s="195" t="s">
        <v>246</v>
      </c>
      <c r="E16" s="195" t="s">
        <v>247</v>
      </c>
      <c r="F16" s="195" t="s">
        <v>251</v>
      </c>
      <c r="G16" s="194" t="s">
        <v>250</v>
      </c>
      <c r="H16" s="194" t="s">
        <v>249</v>
      </c>
      <c r="I16" s="194" t="s">
        <v>252</v>
      </c>
      <c r="J16" s="194" t="s">
        <v>253</v>
      </c>
      <c r="K16" s="304" t="s">
        <v>994</v>
      </c>
      <c r="L16" s="194" t="s">
        <v>255</v>
      </c>
    </row>
    <row r="17" spans="1:13" ht="255" x14ac:dyDescent="0.25">
      <c r="A17" s="546" t="s">
        <v>995</v>
      </c>
      <c r="B17" s="196" t="s">
        <v>996</v>
      </c>
      <c r="C17" s="197" t="s">
        <v>997</v>
      </c>
      <c r="D17" s="198" t="s">
        <v>219</v>
      </c>
      <c r="E17" s="198" t="s">
        <v>998</v>
      </c>
      <c r="F17" s="198" t="s">
        <v>999</v>
      </c>
      <c r="G17" s="199"/>
      <c r="H17" s="199" t="s">
        <v>272</v>
      </c>
      <c r="I17" s="198"/>
      <c r="J17" s="198"/>
      <c r="K17" s="200">
        <v>100</v>
      </c>
      <c r="L17" s="198"/>
      <c r="M17" s="58"/>
    </row>
    <row r="18" spans="1:13" ht="409.5" customHeight="1" x14ac:dyDescent="0.25">
      <c r="A18" s="547"/>
      <c r="B18" s="535" t="s">
        <v>1000</v>
      </c>
      <c r="C18" s="548"/>
      <c r="D18" s="537" t="s">
        <v>1001</v>
      </c>
      <c r="E18" s="537" t="str">
        <f>ADMINISTRATIVAS!E14</f>
        <v>Se debe definir un conjunto de políticas para la seguridad de la información aprobada por la dirección, publicada y comunicada a los empleados y a la partes externas pertinentes</v>
      </c>
      <c r="F18" s="537" t="str">
        <f>ADMINISTRATIVAS!I14</f>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
      <c r="G18" s="537"/>
      <c r="H18" s="537" t="s">
        <v>272</v>
      </c>
      <c r="I18" s="537"/>
      <c r="J18" s="537"/>
      <c r="K18" s="201">
        <f>ADMINISTRATIVAS!L14</f>
        <v>0</v>
      </c>
      <c r="L18" s="104">
        <f>ADMINISTRATIVAS!M14</f>
        <v>0</v>
      </c>
      <c r="M18" s="58"/>
    </row>
    <row r="19" spans="1:13" ht="60" customHeight="1" x14ac:dyDescent="0.25">
      <c r="A19" s="547"/>
      <c r="B19" s="536"/>
      <c r="C19" s="538"/>
      <c r="D19" s="538"/>
      <c r="E19" s="538"/>
      <c r="F19" s="538"/>
      <c r="G19" s="538"/>
      <c r="H19" s="538"/>
      <c r="I19" s="538"/>
      <c r="J19" s="538"/>
      <c r="K19" s="201">
        <f>ADMINISTRATIVAS!L15</f>
        <v>0</v>
      </c>
      <c r="L19" s="104">
        <f>ADMINISTRATIVAS!M15</f>
        <v>0</v>
      </c>
      <c r="M19" s="58"/>
    </row>
    <row r="20" spans="1:13" ht="120" x14ac:dyDescent="0.25">
      <c r="A20" s="546"/>
      <c r="B20" s="202" t="s">
        <v>1002</v>
      </c>
      <c r="C20" s="197" t="s">
        <v>241</v>
      </c>
      <c r="D20" s="198" t="s">
        <v>242</v>
      </c>
      <c r="E20" s="198" t="s">
        <v>1003</v>
      </c>
      <c r="F20" s="198" t="s">
        <v>1004</v>
      </c>
      <c r="G20" s="199"/>
      <c r="H20" s="199" t="s">
        <v>272</v>
      </c>
      <c r="I20" s="198"/>
      <c r="J20" s="198"/>
      <c r="K20" s="200">
        <v>80</v>
      </c>
      <c r="L20" s="198"/>
      <c r="M20" s="58"/>
    </row>
    <row r="21" spans="1:13" ht="285" x14ac:dyDescent="0.25">
      <c r="A21" s="546"/>
      <c r="B21" s="203" t="s">
        <v>1005</v>
      </c>
      <c r="C21" s="203" t="s">
        <v>997</v>
      </c>
      <c r="D21" s="104" t="str">
        <f>ADMINISTRATIVAS!D19</f>
        <v>Roles y responsabilidades para la seguridad de la información</v>
      </c>
      <c r="E21" s="104" t="str">
        <f>ADMINISTRATIVAS!E19</f>
        <v>Se deben definir y asignar todas las responsabilidades de la seguridad de la información</v>
      </c>
      <c r="F21" s="104" t="s">
        <v>1006</v>
      </c>
      <c r="G21" s="63"/>
      <c r="H21" s="63" t="s">
        <v>272</v>
      </c>
      <c r="I21" s="104"/>
      <c r="J21" s="104"/>
      <c r="K21" s="201">
        <v>100</v>
      </c>
      <c r="L21" s="104">
        <f>ADMINISTRATIVAS!M19</f>
        <v>0</v>
      </c>
      <c r="M21" s="58"/>
    </row>
    <row r="22" spans="1:13" ht="255" x14ac:dyDescent="0.25">
      <c r="A22" s="546"/>
      <c r="B22" s="104" t="s">
        <v>1007</v>
      </c>
      <c r="C22" s="203" t="s">
        <v>997</v>
      </c>
      <c r="D22" s="104" t="str">
        <f>ADMINISTRATIVAS!D41</f>
        <v>Inventario de activos</v>
      </c>
      <c r="E22" s="104" t="str">
        <f>ADMINISTRATIVAS!E41</f>
        <v>Se deben identificar los activos asociados con la información y las instalaciones de procesamiento de información, y se debe elaborar y mantener un inventario de estos activos.</v>
      </c>
      <c r="F22" s="104" t="str">
        <f>ADMINISTRATIVAS!I41</f>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
      <c r="G22" s="63"/>
      <c r="H22" s="63" t="s">
        <v>272</v>
      </c>
      <c r="I22" s="104"/>
      <c r="J22" s="104"/>
      <c r="K22" s="201">
        <f>ADMINISTRATIVAS!L41</f>
        <v>0</v>
      </c>
      <c r="L22" s="104">
        <f>ADMINISTRATIVAS!M41</f>
        <v>0</v>
      </c>
      <c r="M22" s="58"/>
    </row>
    <row r="23" spans="1:13" ht="330" x14ac:dyDescent="0.25">
      <c r="A23" s="546"/>
      <c r="B23" s="198" t="s">
        <v>1008</v>
      </c>
      <c r="C23" s="197" t="s">
        <v>997</v>
      </c>
      <c r="D23" s="198" t="s">
        <v>220</v>
      </c>
      <c r="E23" s="198" t="s">
        <v>1009</v>
      </c>
      <c r="F23" s="198" t="s">
        <v>1010</v>
      </c>
      <c r="G23" s="199" t="s">
        <v>1011</v>
      </c>
      <c r="H23" s="199" t="s">
        <v>272</v>
      </c>
      <c r="I23" s="198"/>
      <c r="J23" s="197"/>
      <c r="K23" s="200">
        <v>100</v>
      </c>
      <c r="L23" s="197"/>
      <c r="M23" s="58"/>
    </row>
    <row r="24" spans="1:13" ht="270" x14ac:dyDescent="0.25">
      <c r="A24" s="546"/>
      <c r="B24" s="197" t="s">
        <v>1012</v>
      </c>
      <c r="C24" s="197" t="s">
        <v>997</v>
      </c>
      <c r="D24" s="198" t="s">
        <v>221</v>
      </c>
      <c r="E24" s="198" t="s">
        <v>1013</v>
      </c>
      <c r="F24" s="198" t="s">
        <v>1014</v>
      </c>
      <c r="G24" s="199" t="s">
        <v>1015</v>
      </c>
      <c r="H24" s="199" t="s">
        <v>1016</v>
      </c>
      <c r="I24" s="198"/>
      <c r="J24" s="197"/>
      <c r="K24" s="200">
        <v>60</v>
      </c>
      <c r="L24" s="197"/>
      <c r="M24" s="58"/>
    </row>
    <row r="25" spans="1:13" ht="409.5" x14ac:dyDescent="0.25">
      <c r="A25" s="546"/>
      <c r="B25" s="197" t="s">
        <v>1017</v>
      </c>
      <c r="C25" s="197" t="s">
        <v>997</v>
      </c>
      <c r="D25" s="198" t="str">
        <f>ADMINISTRATIVAS!D34</f>
        <v>Toma de conciencia, educación y formación en la seguridad de la información</v>
      </c>
      <c r="E25" s="198" t="str">
        <f>ADMINISTRATIVAS!E34</f>
        <v>Todos los empleados de la Entidad, y en donde sea pertinente, los contratistas, deben recibir la educación y la formación en toma de conciencia apropiada, y actualizaciones regulares sobre las políticas y procedimientos pertinentes para su cargo.</v>
      </c>
      <c r="F25" s="198" t="str">
        <f>ADMINISTRATIVAS!I34</f>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
      <c r="G25" s="199"/>
      <c r="H25" s="199" t="s">
        <v>272</v>
      </c>
      <c r="I25" s="198"/>
      <c r="J25" s="198"/>
      <c r="K25" s="200">
        <v>100</v>
      </c>
      <c r="L25" s="198"/>
      <c r="M25" s="58"/>
    </row>
    <row r="26" spans="1:13" ht="26.25" x14ac:dyDescent="0.25">
      <c r="A26" s="204" t="s">
        <v>1018</v>
      </c>
      <c r="B26" s="205"/>
      <c r="C26" s="205"/>
      <c r="D26" s="206"/>
      <c r="E26" s="206"/>
      <c r="F26" s="206"/>
      <c r="G26" s="207"/>
      <c r="H26" s="207"/>
      <c r="I26" s="205"/>
      <c r="J26" s="205"/>
      <c r="K26" s="208">
        <f>AVERAGE(K17:K25)</f>
        <v>60</v>
      </c>
      <c r="L26" s="209">
        <f>((K26*40)/100)</f>
        <v>24</v>
      </c>
      <c r="M26" s="58"/>
    </row>
    <row r="27" spans="1:13" ht="45" x14ac:dyDescent="0.25">
      <c r="A27" s="549" t="s">
        <v>1019</v>
      </c>
      <c r="B27" s="197" t="s">
        <v>1020</v>
      </c>
      <c r="C27" s="197" t="s">
        <v>997</v>
      </c>
      <c r="D27" s="198" t="s">
        <v>223</v>
      </c>
      <c r="E27" s="198" t="s">
        <v>1021</v>
      </c>
      <c r="F27" s="198" t="s">
        <v>1022</v>
      </c>
      <c r="G27" s="199"/>
      <c r="H27" s="199" t="s">
        <v>1023</v>
      </c>
      <c r="I27" s="197"/>
      <c r="J27" s="197"/>
      <c r="K27" s="200">
        <v>100</v>
      </c>
      <c r="L27" s="197"/>
      <c r="M27" s="58"/>
    </row>
    <row r="28" spans="1:13" ht="30" x14ac:dyDescent="0.25">
      <c r="A28" s="550"/>
      <c r="B28" s="210" t="s">
        <v>1024</v>
      </c>
      <c r="C28" s="203" t="s">
        <v>494</v>
      </c>
      <c r="D28" s="137" t="s">
        <v>1025</v>
      </c>
      <c r="E28" s="137" t="s">
        <v>1026</v>
      </c>
      <c r="F28" s="137" t="s">
        <v>82</v>
      </c>
      <c r="G28" s="211"/>
      <c r="H28" s="211" t="s">
        <v>1023</v>
      </c>
      <c r="I28" s="137"/>
      <c r="J28" s="137" t="s">
        <v>82</v>
      </c>
      <c r="K28" s="311">
        <f>PORTADA!F33</f>
        <v>40.5</v>
      </c>
      <c r="L28" s="137" t="s">
        <v>82</v>
      </c>
      <c r="M28" s="58"/>
    </row>
    <row r="29" spans="1:13" ht="97.9" customHeight="1" x14ac:dyDescent="0.25">
      <c r="A29" s="550"/>
      <c r="B29" s="197" t="s">
        <v>1027</v>
      </c>
      <c r="C29" s="197" t="s">
        <v>997</v>
      </c>
      <c r="D29" s="198" t="s">
        <v>224</v>
      </c>
      <c r="E29" s="198" t="s">
        <v>1028</v>
      </c>
      <c r="F29" s="198" t="s">
        <v>1029</v>
      </c>
      <c r="G29" s="199"/>
      <c r="H29" s="199" t="s">
        <v>1023</v>
      </c>
      <c r="I29" s="197"/>
      <c r="J29" s="197"/>
      <c r="K29" s="200">
        <v>60</v>
      </c>
      <c r="L29" s="197"/>
      <c r="M29" s="58"/>
    </row>
    <row r="30" spans="1:13" ht="30" x14ac:dyDescent="0.25">
      <c r="A30" s="550"/>
      <c r="B30" s="197" t="s">
        <v>1030</v>
      </c>
      <c r="C30" s="197" t="s">
        <v>997</v>
      </c>
      <c r="D30" s="198" t="s">
        <v>225</v>
      </c>
      <c r="E30" s="198" t="s">
        <v>1032</v>
      </c>
      <c r="F30" s="198" t="s">
        <v>1033</v>
      </c>
      <c r="G30" s="199"/>
      <c r="H30" s="199" t="s">
        <v>1023</v>
      </c>
      <c r="I30" s="197"/>
      <c r="J30" s="197"/>
      <c r="K30" s="200">
        <v>100</v>
      </c>
      <c r="L30" s="197"/>
      <c r="M30" s="58"/>
    </row>
    <row r="31" spans="1:13" ht="26.25" x14ac:dyDescent="0.25">
      <c r="A31" s="204" t="s">
        <v>1018</v>
      </c>
      <c r="B31" s="205"/>
      <c r="C31" s="205"/>
      <c r="D31" s="206"/>
      <c r="E31" s="206"/>
      <c r="F31" s="206"/>
      <c r="G31" s="207"/>
      <c r="H31" s="207"/>
      <c r="I31" s="205"/>
      <c r="J31" s="205"/>
      <c r="K31" s="212">
        <f>AVERAGE(K27:K30)</f>
        <v>75.125</v>
      </c>
      <c r="L31" s="209">
        <f>((K31*20)/100)</f>
        <v>15.025</v>
      </c>
      <c r="M31" s="58"/>
    </row>
    <row r="32" spans="1:13" ht="60" x14ac:dyDescent="0.25">
      <c r="A32" s="551" t="s">
        <v>1034</v>
      </c>
      <c r="B32" s="197" t="s">
        <v>1035</v>
      </c>
      <c r="C32" s="197" t="s">
        <v>997</v>
      </c>
      <c r="D32" s="198" t="s">
        <v>226</v>
      </c>
      <c r="E32" s="198" t="s">
        <v>1036</v>
      </c>
      <c r="F32" s="198" t="s">
        <v>146</v>
      </c>
      <c r="G32" s="199"/>
      <c r="H32" s="199" t="s">
        <v>1037</v>
      </c>
      <c r="I32" s="197"/>
      <c r="J32" s="197"/>
      <c r="K32" s="200">
        <v>100</v>
      </c>
      <c r="L32" s="197"/>
      <c r="M32" s="58"/>
    </row>
    <row r="33" spans="1:13" ht="30" x14ac:dyDescent="0.25">
      <c r="A33" s="551"/>
      <c r="B33" s="197" t="s">
        <v>1038</v>
      </c>
      <c r="C33" s="197" t="s">
        <v>1039</v>
      </c>
      <c r="D33" s="198" t="s">
        <v>1040</v>
      </c>
      <c r="E33" s="198" t="s">
        <v>1041</v>
      </c>
      <c r="F33" s="198" t="s">
        <v>147</v>
      </c>
      <c r="G33" s="199"/>
      <c r="H33" s="199" t="s">
        <v>1037</v>
      </c>
      <c r="I33" s="198"/>
      <c r="J33" s="198"/>
      <c r="K33" s="200">
        <v>40</v>
      </c>
      <c r="L33" s="198"/>
      <c r="M33" s="58"/>
    </row>
    <row r="34" spans="1:13" ht="45" x14ac:dyDescent="0.25">
      <c r="A34" s="551"/>
      <c r="B34" s="197" t="s">
        <v>1042</v>
      </c>
      <c r="C34" s="197" t="s">
        <v>997</v>
      </c>
      <c r="D34" s="198" t="s">
        <v>227</v>
      </c>
      <c r="E34" s="198" t="s">
        <v>1043</v>
      </c>
      <c r="F34" s="198" t="s">
        <v>148</v>
      </c>
      <c r="G34" s="199"/>
      <c r="H34" s="199" t="s">
        <v>1037</v>
      </c>
      <c r="I34" s="197"/>
      <c r="J34" s="197"/>
      <c r="K34" s="200">
        <v>60</v>
      </c>
      <c r="L34" s="197"/>
      <c r="M34" s="58"/>
    </row>
    <row r="35" spans="1:13" ht="26.25" x14ac:dyDescent="0.25">
      <c r="A35" s="204" t="s">
        <v>1018</v>
      </c>
      <c r="B35" s="205"/>
      <c r="C35" s="205"/>
      <c r="D35" s="206"/>
      <c r="E35" s="206"/>
      <c r="F35" s="206"/>
      <c r="G35" s="207"/>
      <c r="H35" s="207"/>
      <c r="I35" s="205"/>
      <c r="J35" s="205"/>
      <c r="K35" s="212">
        <f>AVERAGE(K32:K34)</f>
        <v>66.666666666666671</v>
      </c>
      <c r="L35" s="209">
        <f>((K35*20)/100)</f>
        <v>13.333333333333336</v>
      </c>
      <c r="M35" s="58"/>
    </row>
    <row r="36" spans="1:13" ht="30" x14ac:dyDescent="0.25">
      <c r="A36" s="552" t="s">
        <v>1044</v>
      </c>
      <c r="B36" s="213" t="s">
        <v>1045</v>
      </c>
      <c r="C36" s="213" t="s">
        <v>997</v>
      </c>
      <c r="D36" s="131" t="s">
        <v>226</v>
      </c>
      <c r="E36" s="131" t="s">
        <v>1046</v>
      </c>
      <c r="F36" s="131" t="s">
        <v>1047</v>
      </c>
      <c r="G36" s="214"/>
      <c r="H36" s="214" t="s">
        <v>1048</v>
      </c>
      <c r="I36" s="131"/>
      <c r="J36" s="131"/>
      <c r="K36" s="200">
        <v>100</v>
      </c>
      <c r="L36" s="131"/>
      <c r="M36" s="58"/>
    </row>
    <row r="37" spans="1:13" ht="120" x14ac:dyDescent="0.25">
      <c r="A37" s="553"/>
      <c r="B37" s="213" t="s">
        <v>1049</v>
      </c>
      <c r="C37" s="213" t="s">
        <v>1039</v>
      </c>
      <c r="D37" s="131" t="s">
        <v>1040</v>
      </c>
      <c r="E37" s="131" t="s">
        <v>1050</v>
      </c>
      <c r="F37" s="131" t="s">
        <v>1051</v>
      </c>
      <c r="G37" s="214"/>
      <c r="H37" s="214" t="s">
        <v>1048</v>
      </c>
      <c r="I37" s="131"/>
      <c r="J37" s="104"/>
      <c r="K37" s="200">
        <v>0</v>
      </c>
      <c r="L37" s="131">
        <f>ADMINISTRATIVAS!M70</f>
        <v>0</v>
      </c>
      <c r="M37" s="58"/>
    </row>
    <row r="38" spans="1:13" ht="26.25" x14ac:dyDescent="0.25">
      <c r="A38" s="204" t="s">
        <v>1018</v>
      </c>
      <c r="B38" s="205"/>
      <c r="C38" s="205"/>
      <c r="D38" s="206"/>
      <c r="E38" s="206"/>
      <c r="F38" s="206"/>
      <c r="G38" s="207"/>
      <c r="H38" s="207"/>
      <c r="I38" s="205"/>
      <c r="J38" s="205"/>
      <c r="K38" s="212">
        <f>AVERAGE(K36:K37)</f>
        <v>50</v>
      </c>
      <c r="L38" s="209">
        <f>((K38*20)/100)</f>
        <v>10</v>
      </c>
    </row>
    <row r="39" spans="1:13" x14ac:dyDescent="0.25">
      <c r="D39" s="193"/>
      <c r="E39" s="67"/>
      <c r="F39" s="67"/>
      <c r="G39" s="57"/>
      <c r="H39" s="57"/>
      <c r="K39" s="57"/>
    </row>
  </sheetData>
  <mergeCells count="17">
    <mergeCell ref="A27:A30"/>
    <mergeCell ref="I18:I19"/>
    <mergeCell ref="J18:J19"/>
    <mergeCell ref="A32:A34"/>
    <mergeCell ref="A36:A37"/>
    <mergeCell ref="K1:L14"/>
    <mergeCell ref="B18:B19"/>
    <mergeCell ref="D18:D19"/>
    <mergeCell ref="E18:E19"/>
    <mergeCell ref="F18:F19"/>
    <mergeCell ref="G18:G19"/>
    <mergeCell ref="H18:H19"/>
    <mergeCell ref="A6:B14"/>
    <mergeCell ref="C6:J9"/>
    <mergeCell ref="C10:J14"/>
    <mergeCell ref="A17:A25"/>
    <mergeCell ref="C18:C19"/>
  </mergeCells>
  <dataValidations count="1">
    <dataValidation type="list" allowBlank="1" showInputMessage="1" showErrorMessage="1" sqref="K29:K30 K20 K23:K25 K27 K32:K34 K36:K37 K17">
      <formula1>$M$8:$M$13</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7"/>
  <sheetViews>
    <sheetView topLeftCell="A61" zoomScale="70" zoomScaleNormal="70" workbookViewId="0">
      <selection activeCell="C75" sqref="C75"/>
    </sheetView>
  </sheetViews>
  <sheetFormatPr baseColWidth="10" defaultRowHeight="15" x14ac:dyDescent="0.25"/>
  <cols>
    <col min="1" max="1" width="17.5703125" customWidth="1"/>
    <col min="2" max="2" width="19.5703125" customWidth="1"/>
    <col min="3" max="3" width="88.28515625" style="284" customWidth="1"/>
    <col min="4" max="4" width="18.5703125" customWidth="1"/>
    <col min="5" max="5" width="18.7109375" customWidth="1"/>
    <col min="6" max="6" width="21.28515625" customWidth="1"/>
    <col min="7" max="7" width="19.42578125" customWidth="1"/>
    <col min="8" max="8" width="18.5703125" customWidth="1"/>
    <col min="9" max="9" width="16.28515625" customWidth="1"/>
    <col min="10" max="10" width="22.28515625" customWidth="1"/>
    <col min="11" max="12" width="28.140625" customWidth="1"/>
    <col min="13" max="13" width="27.5703125" customWidth="1"/>
    <col min="14" max="14" width="28.7109375" customWidth="1"/>
    <col min="15" max="15" width="15.42578125" customWidth="1"/>
    <col min="16" max="16" width="15.5703125" customWidth="1"/>
    <col min="18" max="18" width="35.85546875" customWidth="1"/>
    <col min="19" max="19" width="30" customWidth="1"/>
  </cols>
  <sheetData>
    <row r="1" spans="1:21" ht="15" customHeight="1" x14ac:dyDescent="0.25">
      <c r="A1" s="449" t="s">
        <v>1</v>
      </c>
      <c r="B1" s="508"/>
      <c r="C1" s="555" t="s">
        <v>243</v>
      </c>
      <c r="D1" s="556"/>
      <c r="E1" s="556"/>
      <c r="F1" s="556"/>
      <c r="G1" s="556"/>
      <c r="H1" s="556"/>
      <c r="I1" s="556"/>
      <c r="J1" s="556"/>
      <c r="K1" s="556"/>
      <c r="L1" s="557"/>
      <c r="M1" s="449" t="s">
        <v>1</v>
      </c>
      <c r="N1" s="561"/>
      <c r="O1" s="561"/>
      <c r="P1" s="508"/>
    </row>
    <row r="2" spans="1:21" x14ac:dyDescent="0.25">
      <c r="A2" s="451"/>
      <c r="B2" s="509"/>
      <c r="C2" s="558"/>
      <c r="D2" s="559"/>
      <c r="E2" s="559"/>
      <c r="F2" s="559"/>
      <c r="G2" s="559"/>
      <c r="H2" s="559"/>
      <c r="I2" s="559"/>
      <c r="J2" s="559"/>
      <c r="K2" s="559"/>
      <c r="L2" s="560"/>
      <c r="M2" s="451"/>
      <c r="N2" s="453"/>
      <c r="O2" s="453"/>
      <c r="P2" s="509"/>
      <c r="U2">
        <v>0</v>
      </c>
    </row>
    <row r="3" spans="1:21" x14ac:dyDescent="0.25">
      <c r="A3" s="451"/>
      <c r="B3" s="509"/>
      <c r="C3" s="558"/>
      <c r="D3" s="559"/>
      <c r="E3" s="559"/>
      <c r="F3" s="559"/>
      <c r="G3" s="559"/>
      <c r="H3" s="559"/>
      <c r="I3" s="559"/>
      <c r="J3" s="559"/>
      <c r="K3" s="559"/>
      <c r="L3" s="560"/>
      <c r="M3" s="451"/>
      <c r="N3" s="453"/>
      <c r="O3" s="453"/>
      <c r="P3" s="509"/>
      <c r="U3">
        <v>20</v>
      </c>
    </row>
    <row r="4" spans="1:21" x14ac:dyDescent="0.25">
      <c r="A4" s="451"/>
      <c r="B4" s="509"/>
      <c r="C4" s="558"/>
      <c r="D4" s="559"/>
      <c r="E4" s="559"/>
      <c r="F4" s="559"/>
      <c r="G4" s="559"/>
      <c r="H4" s="559"/>
      <c r="I4" s="559"/>
      <c r="J4" s="559"/>
      <c r="K4" s="559"/>
      <c r="L4" s="560"/>
      <c r="M4" s="451"/>
      <c r="N4" s="453"/>
      <c r="O4" s="453"/>
      <c r="P4" s="509"/>
      <c r="U4">
        <v>40</v>
      </c>
    </row>
    <row r="5" spans="1:21" ht="15" customHeight="1" x14ac:dyDescent="0.25">
      <c r="A5" s="451"/>
      <c r="B5" s="509"/>
      <c r="C5" s="527" t="str">
        <f>PORTADA!D10</f>
        <v>EMPRESA SOCIAL DEL ESTADO CENTRO DE REHABILITACION INTEGRAL DE BOYACA</v>
      </c>
      <c r="D5" s="528"/>
      <c r="E5" s="528"/>
      <c r="F5" s="528"/>
      <c r="G5" s="528"/>
      <c r="H5" s="528"/>
      <c r="I5" s="528"/>
      <c r="J5" s="528"/>
      <c r="K5" s="528"/>
      <c r="L5" s="529"/>
      <c r="M5" s="451"/>
      <c r="N5" s="453"/>
      <c r="O5" s="453"/>
      <c r="P5" s="509"/>
      <c r="U5">
        <v>60</v>
      </c>
    </row>
    <row r="6" spans="1:21" ht="15" customHeight="1" x14ac:dyDescent="0.25">
      <c r="A6" s="451"/>
      <c r="B6" s="509"/>
      <c r="C6" s="527"/>
      <c r="D6" s="528"/>
      <c r="E6" s="528"/>
      <c r="F6" s="528"/>
      <c r="G6" s="528"/>
      <c r="H6" s="528"/>
      <c r="I6" s="528"/>
      <c r="J6" s="528"/>
      <c r="K6" s="528"/>
      <c r="L6" s="529"/>
      <c r="M6" s="451"/>
      <c r="N6" s="453"/>
      <c r="O6" s="453"/>
      <c r="P6" s="509"/>
      <c r="U6">
        <v>80</v>
      </c>
    </row>
    <row r="7" spans="1:21" ht="15" customHeight="1" x14ac:dyDescent="0.25">
      <c r="A7" s="451"/>
      <c r="B7" s="509"/>
      <c r="C7" s="527"/>
      <c r="D7" s="528"/>
      <c r="E7" s="528"/>
      <c r="F7" s="528"/>
      <c r="G7" s="528"/>
      <c r="H7" s="528"/>
      <c r="I7" s="528"/>
      <c r="J7" s="528"/>
      <c r="K7" s="528"/>
      <c r="L7" s="529"/>
      <c r="M7" s="451"/>
      <c r="N7" s="453"/>
      <c r="O7" s="453"/>
      <c r="P7" s="509"/>
      <c r="U7">
        <v>100</v>
      </c>
    </row>
    <row r="8" spans="1:21" ht="15" customHeight="1" x14ac:dyDescent="0.25">
      <c r="A8" s="451"/>
      <c r="B8" s="509"/>
      <c r="C8" s="527"/>
      <c r="D8" s="528"/>
      <c r="E8" s="528"/>
      <c r="F8" s="528"/>
      <c r="G8" s="528"/>
      <c r="H8" s="528"/>
      <c r="I8" s="528"/>
      <c r="J8" s="528"/>
      <c r="K8" s="528"/>
      <c r="L8" s="529"/>
      <c r="M8" s="451"/>
      <c r="N8" s="453"/>
      <c r="O8" s="453"/>
      <c r="P8" s="509"/>
    </row>
    <row r="9" spans="1:21" ht="15.75" customHeight="1" thickBot="1" x14ac:dyDescent="0.3">
      <c r="A9" s="454"/>
      <c r="B9" s="510"/>
      <c r="C9" s="530"/>
      <c r="D9" s="531"/>
      <c r="E9" s="531"/>
      <c r="F9" s="531"/>
      <c r="G9" s="531"/>
      <c r="H9" s="531"/>
      <c r="I9" s="531"/>
      <c r="J9" s="531"/>
      <c r="K9" s="531"/>
      <c r="L9" s="532"/>
      <c r="M9" s="454"/>
      <c r="N9" s="455"/>
      <c r="O9" s="455"/>
      <c r="P9" s="510"/>
    </row>
    <row r="10" spans="1:21" ht="15.75" thickBot="1" x14ac:dyDescent="0.3"/>
    <row r="11" spans="1:21" ht="63.75" customHeight="1" x14ac:dyDescent="0.25">
      <c r="A11" s="275" t="s">
        <v>1184</v>
      </c>
      <c r="B11" s="215" t="s">
        <v>245</v>
      </c>
      <c r="C11" s="215" t="s">
        <v>1052</v>
      </c>
      <c r="D11" s="215" t="s">
        <v>1053</v>
      </c>
      <c r="E11" s="215" t="s">
        <v>1054</v>
      </c>
      <c r="F11" s="216" t="s">
        <v>1055</v>
      </c>
      <c r="G11" s="217" t="s">
        <v>1056</v>
      </c>
      <c r="H11" s="217" t="s">
        <v>1057</v>
      </c>
      <c r="I11" s="218" t="s">
        <v>1058</v>
      </c>
      <c r="J11" s="218" t="s">
        <v>1059</v>
      </c>
      <c r="K11" s="219" t="s">
        <v>1060</v>
      </c>
      <c r="L11" s="219" t="s">
        <v>1061</v>
      </c>
      <c r="M11" s="220" t="s">
        <v>1062</v>
      </c>
      <c r="N11" s="220" t="s">
        <v>1063</v>
      </c>
      <c r="O11" s="221" t="s">
        <v>1064</v>
      </c>
      <c r="P11" s="222" t="s">
        <v>1065</v>
      </c>
      <c r="R11" s="312" t="s">
        <v>1247</v>
      </c>
      <c r="S11" s="312" t="s">
        <v>1248</v>
      </c>
    </row>
    <row r="12" spans="1:21" ht="75" x14ac:dyDescent="0.25">
      <c r="A12" s="276" t="s">
        <v>1185</v>
      </c>
      <c r="B12" s="165" t="s">
        <v>494</v>
      </c>
      <c r="C12" s="274" t="s">
        <v>1265</v>
      </c>
      <c r="D12" s="224" t="s">
        <v>1066</v>
      </c>
      <c r="E12" s="224" t="s">
        <v>379</v>
      </c>
      <c r="F12" s="225">
        <f>VLOOKUP(E12,ADMINISTRATIVAS!$B$13:$L$76,11,FALSE)</f>
        <v>0</v>
      </c>
      <c r="G12" s="226">
        <v>40</v>
      </c>
      <c r="H12" s="226" t="str">
        <f>IF($F$12=G12,"CUMPLE",IF($F$12&lt;G12,"MENOR","MAYOR"))</f>
        <v>MENOR</v>
      </c>
      <c r="I12" s="227">
        <v>60</v>
      </c>
      <c r="J12" s="227" t="str">
        <f>IF($F12=I12,"CUMPLE",IF($F12&lt;I12,"MENOR","MAYOR"))</f>
        <v>MENOR</v>
      </c>
      <c r="K12" s="228">
        <v>60</v>
      </c>
      <c r="L12" s="229" t="str">
        <f t="shared" ref="L12:L21" si="0">IF($F12=K12,"CUMPLE",IF($F12&lt;K12,"MENOR","MAYOR"))</f>
        <v>MENOR</v>
      </c>
      <c r="M12" s="230">
        <v>80</v>
      </c>
      <c r="N12" s="230" t="str">
        <f t="shared" ref="N12:N21" si="1">IF($F12=M12,"CUMPLE",IF($F12&lt;M12,"MENOR","MAYOR"))</f>
        <v>MENOR</v>
      </c>
      <c r="O12" s="231">
        <v>100</v>
      </c>
      <c r="P12" s="232" t="str">
        <f t="shared" ref="P12:P21" si="2">IF($F12=O12,"CUMPLE",IF($F12&lt;O12,"MENOR","MAYOR"))</f>
        <v>MENOR</v>
      </c>
      <c r="R12" s="232" t="s">
        <v>1249</v>
      </c>
      <c r="S12" s="183" t="b">
        <f>IF(P22="CUMPLE",IF(P34="CUMPLE",IF(P56="CUMPLE",IF(P74="CUMPLE",IF(P76="CUMPLE", TRUE,FALSE)))))</f>
        <v>0</v>
      </c>
    </row>
    <row r="13" spans="1:21" ht="30" x14ac:dyDescent="0.25">
      <c r="A13" s="276" t="s">
        <v>1186</v>
      </c>
      <c r="B13" s="165" t="s">
        <v>494</v>
      </c>
      <c r="C13" s="285" t="s">
        <v>1067</v>
      </c>
      <c r="D13" s="224" t="s">
        <v>1066</v>
      </c>
      <c r="E13" s="224" t="s">
        <v>407</v>
      </c>
      <c r="F13" s="225">
        <f>VLOOKUP(E13,ADMINISTRATIVAS!$B$13:$L$76,11,FALSE)</f>
        <v>0</v>
      </c>
      <c r="G13" s="233">
        <v>20</v>
      </c>
      <c r="H13" s="226" t="str">
        <f>IF(F13=G13,"CUMPLE",IF(F13&lt;G13,"MENOR","MAYOR"))</f>
        <v>MENOR</v>
      </c>
      <c r="I13" s="227">
        <v>40</v>
      </c>
      <c r="J13" s="227" t="str">
        <f>IF($F13=I13,"CUMPLE",IF($F13&lt;I13,"MENOR","MAYOR"))</f>
        <v>MENOR</v>
      </c>
      <c r="K13" s="234">
        <v>60</v>
      </c>
      <c r="L13" s="229" t="str">
        <f t="shared" si="0"/>
        <v>MENOR</v>
      </c>
      <c r="M13" s="230">
        <v>80</v>
      </c>
      <c r="N13" s="230" t="str">
        <f t="shared" si="1"/>
        <v>MENOR</v>
      </c>
      <c r="O13" s="231">
        <v>100</v>
      </c>
      <c r="P13" s="232" t="str">
        <f t="shared" si="2"/>
        <v>MENOR</v>
      </c>
      <c r="R13" s="313" t="s">
        <v>1250</v>
      </c>
      <c r="S13" s="183" t="b">
        <f>IF(N22="CUMPLE",IF(N34="CUMPLE",IF(N56="CUMPLE",IF(N74="CUMPLE", TRUE,FALSE))))</f>
        <v>0</v>
      </c>
    </row>
    <row r="14" spans="1:21" ht="135" x14ac:dyDescent="0.25">
      <c r="A14" s="276" t="s">
        <v>1187</v>
      </c>
      <c r="B14" s="165" t="s">
        <v>494</v>
      </c>
      <c r="C14" s="274" t="s">
        <v>1266</v>
      </c>
      <c r="D14" s="224" t="s">
        <v>1066</v>
      </c>
      <c r="E14" s="224" t="s">
        <v>353</v>
      </c>
      <c r="F14" s="225">
        <f>VLOOKUP(E14,ADMINISTRATIVAS!$B$13:$L$76,11,FALSE)</f>
        <v>0</v>
      </c>
      <c r="G14" s="233">
        <v>20</v>
      </c>
      <c r="H14" s="226" t="str">
        <f>IF(F14=G14,"CUMPLE",IF(F14&lt;G14,"MENOR","MAYOR"))</f>
        <v>MENOR</v>
      </c>
      <c r="I14" s="227">
        <v>40</v>
      </c>
      <c r="J14" s="227" t="str">
        <f>IF($F14=I14,"CUMPLE",IF($F14&lt;I14,"MENOR","MAYOR"))</f>
        <v>MENOR</v>
      </c>
      <c r="K14" s="234">
        <v>60</v>
      </c>
      <c r="L14" s="229" t="str">
        <f t="shared" si="0"/>
        <v>MENOR</v>
      </c>
      <c r="M14" s="230">
        <v>80</v>
      </c>
      <c r="N14" s="230" t="str">
        <f t="shared" si="1"/>
        <v>MENOR</v>
      </c>
      <c r="O14" s="231">
        <v>100</v>
      </c>
      <c r="P14" s="232" t="str">
        <f t="shared" si="2"/>
        <v>MENOR</v>
      </c>
      <c r="R14" s="229" t="s">
        <v>1251</v>
      </c>
      <c r="S14" s="183" t="b">
        <f>IF(L22="CUMPLE",IF(L34="CUMPLE",IF(L56="CUMPLE",TRUE,FALSE)))</f>
        <v>0</v>
      </c>
    </row>
    <row r="15" spans="1:21" ht="15" customHeight="1" x14ac:dyDescent="0.25">
      <c r="A15" s="554" t="s">
        <v>1188</v>
      </c>
      <c r="B15" s="562" t="s">
        <v>494</v>
      </c>
      <c r="C15" s="563" t="s">
        <v>1068</v>
      </c>
      <c r="D15" s="223" t="s">
        <v>1069</v>
      </c>
      <c r="E15" s="223" t="s">
        <v>996</v>
      </c>
      <c r="F15" s="225">
        <f>VLOOKUP(E15,PHVA!$B$16:$K$37,10,FALSE)</f>
        <v>100</v>
      </c>
      <c r="G15" s="233">
        <v>20</v>
      </c>
      <c r="H15" s="226" t="str">
        <f t="shared" ref="H15:H20" si="3">IF(F15=G15,"CUMPLE",IF(F15&lt;G15,"MENOR","MAYOR"))</f>
        <v>MAYOR</v>
      </c>
      <c r="I15" s="227">
        <v>40</v>
      </c>
      <c r="J15" s="227" t="str">
        <f t="shared" ref="J15:J33" si="4">IF($F15=I15,"CUMPLE",IF($F15&lt;I15,"MENOR","MAYOR"))</f>
        <v>MAYOR</v>
      </c>
      <c r="K15" s="234">
        <v>60</v>
      </c>
      <c r="L15" s="229" t="str">
        <f t="shared" si="0"/>
        <v>MAYOR</v>
      </c>
      <c r="M15" s="230">
        <v>80</v>
      </c>
      <c r="N15" s="230" t="str">
        <f t="shared" si="1"/>
        <v>MAYOR</v>
      </c>
      <c r="O15" s="231">
        <v>100</v>
      </c>
      <c r="P15" s="232" t="str">
        <f t="shared" si="2"/>
        <v>CUMPLE</v>
      </c>
      <c r="R15" s="227" t="s">
        <v>1252</v>
      </c>
      <c r="S15" s="183" t="b">
        <f>IF(J22="CUMPLE",IF(J34="CUMPLE",TRUE,FALSE))</f>
        <v>0</v>
      </c>
    </row>
    <row r="16" spans="1:21" x14ac:dyDescent="0.25">
      <c r="A16" s="554"/>
      <c r="B16" s="562"/>
      <c r="C16" s="563"/>
      <c r="D16" s="224" t="s">
        <v>1066</v>
      </c>
      <c r="E16" s="223" t="s">
        <v>260</v>
      </c>
      <c r="F16" s="225">
        <f>VLOOKUP(E16,ADMINISTRATIVAS!$B$13:$L$76,11,FALSE)</f>
        <v>0</v>
      </c>
      <c r="G16" s="233">
        <v>20</v>
      </c>
      <c r="H16" s="226" t="str">
        <f>IF(F16=G16,"CUMPLE",IF(F16&lt;G16,"MENOR","MAYOR"))</f>
        <v>MENOR</v>
      </c>
      <c r="I16" s="227">
        <v>40</v>
      </c>
      <c r="J16" s="227" t="str">
        <f>IF($F16=I16,"CUMPLE",IF($F16&lt;I16,"MENOR","MAYOR"))</f>
        <v>MENOR</v>
      </c>
      <c r="K16" s="234">
        <v>60</v>
      </c>
      <c r="L16" s="229" t="str">
        <f t="shared" si="0"/>
        <v>MENOR</v>
      </c>
      <c r="M16" s="230">
        <v>80</v>
      </c>
      <c r="N16" s="230" t="str">
        <f t="shared" si="1"/>
        <v>MENOR</v>
      </c>
      <c r="O16" s="231">
        <v>100</v>
      </c>
      <c r="P16" s="232" t="str">
        <f t="shared" si="2"/>
        <v>MENOR</v>
      </c>
      <c r="R16" s="314" t="s">
        <v>1253</v>
      </c>
      <c r="S16" s="183" t="b">
        <f>IF(H22="CUMPLE",TRUE,FALSE)</f>
        <v>0</v>
      </c>
    </row>
    <row r="17" spans="1:19" ht="15.75" thickBot="1" x14ac:dyDescent="0.3">
      <c r="A17" s="554"/>
      <c r="B17" s="562"/>
      <c r="C17" s="563"/>
      <c r="D17" s="223" t="s">
        <v>1069</v>
      </c>
      <c r="E17" s="223" t="s">
        <v>1005</v>
      </c>
      <c r="F17" s="225">
        <f>VLOOKUP(E17,PHVA!$B$16:$K$37,10,FALSE)</f>
        <v>100</v>
      </c>
      <c r="G17" s="233">
        <v>20</v>
      </c>
      <c r="H17" s="226" t="str">
        <f t="shared" si="3"/>
        <v>MAYOR</v>
      </c>
      <c r="I17" s="227">
        <v>40</v>
      </c>
      <c r="J17" s="227" t="str">
        <f t="shared" si="4"/>
        <v>MAYOR</v>
      </c>
      <c r="K17" s="234">
        <v>60</v>
      </c>
      <c r="L17" s="229" t="str">
        <f t="shared" si="0"/>
        <v>MAYOR</v>
      </c>
      <c r="M17" s="230">
        <v>80</v>
      </c>
      <c r="N17" s="230" t="str">
        <f t="shared" si="1"/>
        <v>MAYOR</v>
      </c>
      <c r="O17" s="231">
        <v>100</v>
      </c>
      <c r="P17" s="232" t="str">
        <f t="shared" si="2"/>
        <v>CUMPLE</v>
      </c>
    </row>
    <row r="18" spans="1:19" ht="409.5" customHeight="1" thickTop="1" thickBot="1" x14ac:dyDescent="0.3">
      <c r="A18" s="277" t="s">
        <v>1072</v>
      </c>
      <c r="B18" s="278" t="s">
        <v>186</v>
      </c>
      <c r="C18" s="286" t="s">
        <v>1070</v>
      </c>
      <c r="D18" s="235" t="s">
        <v>1071</v>
      </c>
      <c r="E18" s="235" t="s">
        <v>1072</v>
      </c>
      <c r="F18" s="236">
        <v>100</v>
      </c>
      <c r="G18" s="237">
        <v>20</v>
      </c>
      <c r="H18" s="238" t="str">
        <f t="shared" si="3"/>
        <v>MAYOR</v>
      </c>
      <c r="I18" s="239">
        <v>40</v>
      </c>
      <c r="J18" s="239" t="str">
        <f t="shared" si="4"/>
        <v>MAYOR</v>
      </c>
      <c r="K18" s="240">
        <v>60</v>
      </c>
      <c r="L18" s="240" t="str">
        <f t="shared" si="0"/>
        <v>MAYOR</v>
      </c>
      <c r="M18" s="241">
        <v>80</v>
      </c>
      <c r="N18" s="241" t="str">
        <f t="shared" si="1"/>
        <v>MAYOR</v>
      </c>
      <c r="O18" s="242">
        <v>100</v>
      </c>
      <c r="P18" s="242" t="str">
        <f t="shared" si="2"/>
        <v>CUMPLE</v>
      </c>
      <c r="R18" s="315" t="s">
        <v>1254</v>
      </c>
      <c r="S18" s="315" t="str">
        <f>IF($S$12=TRUE,"OPTIMIZADO",IF($S$13=TRUE,"GESTIONADO CUANTITATIVAMENTE",IF($S$14=TRUE,"DEFINIDO",IF($S$15=TRUE,"GESTIONADO",IF($S$16=TRUE,"INICIAL","NO ALCANZA NIVEL INICIAL")))))</f>
        <v>NO ALCANZA NIVEL INICIAL</v>
      </c>
    </row>
    <row r="19" spans="1:19" ht="75.75" thickTop="1" x14ac:dyDescent="0.25">
      <c r="A19" s="276" t="s">
        <v>1189</v>
      </c>
      <c r="B19" s="165" t="s">
        <v>494</v>
      </c>
      <c r="C19" s="274" t="s">
        <v>1267</v>
      </c>
      <c r="D19" s="224" t="s">
        <v>1066</v>
      </c>
      <c r="E19" s="223" t="s">
        <v>260</v>
      </c>
      <c r="F19" s="225">
        <f>VLOOKUP(E19,ADMINISTRATIVAS!$B$13:$L$76,11,FALSE)</f>
        <v>0</v>
      </c>
      <c r="G19" s="233">
        <v>20</v>
      </c>
      <c r="H19" s="226" t="str">
        <f>IF(F19=G19,"CUMPLE",IF(F19&lt;G19,"MENOR","MAYOR"))</f>
        <v>MENOR</v>
      </c>
      <c r="I19" s="227">
        <v>40</v>
      </c>
      <c r="J19" s="227" t="str">
        <f>IF($F19=I19,"CUMPLE",IF($F19&lt;I19,"MENOR","MAYOR"))</f>
        <v>MENOR</v>
      </c>
      <c r="K19" s="234">
        <v>60</v>
      </c>
      <c r="L19" s="229" t="str">
        <f t="shared" si="0"/>
        <v>MENOR</v>
      </c>
      <c r="M19" s="230">
        <v>80</v>
      </c>
      <c r="N19" s="230" t="str">
        <f t="shared" si="1"/>
        <v>MENOR</v>
      </c>
      <c r="O19" s="231">
        <v>100</v>
      </c>
      <c r="P19" s="232" t="str">
        <f t="shared" si="2"/>
        <v>MENOR</v>
      </c>
    </row>
    <row r="20" spans="1:19" ht="270" customHeight="1" x14ac:dyDescent="0.25">
      <c r="A20" s="276" t="s">
        <v>1190</v>
      </c>
      <c r="B20" s="165" t="s">
        <v>494</v>
      </c>
      <c r="C20" s="274" t="s">
        <v>1073</v>
      </c>
      <c r="D20" s="223" t="s">
        <v>1069</v>
      </c>
      <c r="E20" s="223" t="s">
        <v>996</v>
      </c>
      <c r="F20" s="225">
        <f>VLOOKUP(E20,PHVA!$B$16:$K$37,10,FALSE)</f>
        <v>100</v>
      </c>
      <c r="G20" s="233">
        <v>60</v>
      </c>
      <c r="H20" s="226" t="str">
        <f t="shared" si="3"/>
        <v>MAYOR</v>
      </c>
      <c r="I20" s="227">
        <v>60</v>
      </c>
      <c r="J20" s="227" t="str">
        <f t="shared" si="4"/>
        <v>MAYOR</v>
      </c>
      <c r="K20" s="234">
        <v>60</v>
      </c>
      <c r="L20" s="229" t="str">
        <f t="shared" si="0"/>
        <v>MAYOR</v>
      </c>
      <c r="M20" s="230">
        <v>80</v>
      </c>
      <c r="N20" s="230" t="str">
        <f t="shared" si="1"/>
        <v>MAYOR</v>
      </c>
      <c r="O20" s="231">
        <v>100</v>
      </c>
      <c r="P20" s="232" t="str">
        <f t="shared" si="2"/>
        <v>CUMPLE</v>
      </c>
    </row>
    <row r="21" spans="1:19" ht="240" customHeight="1" x14ac:dyDescent="0.25">
      <c r="A21" s="276" t="s">
        <v>1191</v>
      </c>
      <c r="B21" s="165" t="s">
        <v>494</v>
      </c>
      <c r="C21" s="274" t="s">
        <v>1074</v>
      </c>
      <c r="D21" s="223" t="s">
        <v>1156</v>
      </c>
      <c r="E21" s="243" t="s">
        <v>967</v>
      </c>
      <c r="F21" s="225">
        <f>VLOOKUP(E21,TECNICAS!$A$13:$K$117,11)</f>
        <v>0</v>
      </c>
      <c r="G21" s="233">
        <v>20</v>
      </c>
      <c r="H21" s="226" t="str">
        <f>IF(F21=G21,"CUMPLE",IF(F21&lt;G21,"MENOR","MAYOR"))</f>
        <v>MENOR</v>
      </c>
      <c r="I21" s="227">
        <v>40</v>
      </c>
      <c r="J21" s="227" t="str">
        <f>IF($F21=I21,"CUMPLE",IF($F21&lt;I21,"MENOR","MAYOR"))</f>
        <v>MENOR</v>
      </c>
      <c r="K21" s="234">
        <v>60</v>
      </c>
      <c r="L21" s="229" t="str">
        <f t="shared" si="0"/>
        <v>MENOR</v>
      </c>
      <c r="M21" s="230">
        <v>60</v>
      </c>
      <c r="N21" s="230" t="str">
        <f t="shared" si="1"/>
        <v>MENOR</v>
      </c>
      <c r="O21" s="231">
        <v>80</v>
      </c>
      <c r="P21" s="232" t="str">
        <f t="shared" si="2"/>
        <v>MENOR</v>
      </c>
    </row>
    <row r="22" spans="1:19" x14ac:dyDescent="0.25">
      <c r="A22" s="279" t="s">
        <v>1192</v>
      </c>
      <c r="B22" s="247"/>
      <c r="C22" s="287"/>
      <c r="D22" s="244"/>
      <c r="E22" s="244"/>
      <c r="F22" s="245">
        <f>SUM(F12:F21)</f>
        <v>400</v>
      </c>
      <c r="G22" s="246">
        <f>SUM(G12:G21)</f>
        <v>260</v>
      </c>
      <c r="H22" s="247" t="str">
        <f>IFERROR(VLOOKUP("MENOR",H12:H21,1,FALSE),"CUMPLE")</f>
        <v>MENOR</v>
      </c>
      <c r="I22" s="246">
        <f>SUM(I12:I21)</f>
        <v>440</v>
      </c>
      <c r="J22" s="247" t="str">
        <f>IFERROR(VLOOKUP("MENOR",J12:J21,1,FALSE),"CUMPLE")</f>
        <v>MENOR</v>
      </c>
      <c r="K22" s="246">
        <f>SUM(K12:K21)</f>
        <v>600</v>
      </c>
      <c r="L22" s="247" t="str">
        <f>IFERROR(VLOOKUP("MENOR",L12:L21,1,FALSE),"CUMPLE")</f>
        <v>MENOR</v>
      </c>
      <c r="M22" s="246">
        <f>SUM(M12:M21)</f>
        <v>780</v>
      </c>
      <c r="N22" s="247" t="str">
        <f>IFERROR(VLOOKUP("MENOR",N12:N21,1,FALSE),"CUMPLE")</f>
        <v>MENOR</v>
      </c>
      <c r="O22" s="246">
        <f>SUM(O12:O21)</f>
        <v>980</v>
      </c>
      <c r="P22" s="247" t="str">
        <f>IFERROR(VLOOKUP("MENOR",P12:P21,1,FALSE),"CUMPLE")</f>
        <v>MENOR</v>
      </c>
    </row>
    <row r="23" spans="1:19" ht="255" customHeight="1" x14ac:dyDescent="0.25">
      <c r="A23" s="277" t="s">
        <v>1075</v>
      </c>
      <c r="B23" s="278" t="s">
        <v>186</v>
      </c>
      <c r="C23" s="286" t="s">
        <v>229</v>
      </c>
      <c r="D23" s="235" t="s">
        <v>1071</v>
      </c>
      <c r="E23" s="235" t="s">
        <v>1075</v>
      </c>
      <c r="F23" s="236">
        <v>80</v>
      </c>
      <c r="G23" s="237" t="s">
        <v>82</v>
      </c>
      <c r="H23" s="237" t="s">
        <v>82</v>
      </c>
      <c r="I23" s="239">
        <v>40</v>
      </c>
      <c r="J23" s="227" t="str">
        <f t="shared" si="4"/>
        <v>MAYOR</v>
      </c>
      <c r="K23" s="248">
        <v>60</v>
      </c>
      <c r="L23" s="248" t="str">
        <f>IF($F23=K23,"CUMPLE",IF($F23&lt;K23,"MENOR","MAYOR"))</f>
        <v>MAYOR</v>
      </c>
      <c r="M23" s="241">
        <v>80</v>
      </c>
      <c r="N23" s="241" t="str">
        <f>IF($F23=M23,"CUMPLE",IF($F23&lt;M23,"MENOR","MAYOR"))</f>
        <v>CUMPLE</v>
      </c>
      <c r="O23" s="249">
        <v>100</v>
      </c>
      <c r="P23" s="242" t="str">
        <f>IF($F23=O23,"CUMPLE",IF($F23&lt;O23,"MENOR","MAYOR"))</f>
        <v>MENOR</v>
      </c>
    </row>
    <row r="24" spans="1:19" ht="225" customHeight="1" x14ac:dyDescent="0.25">
      <c r="A24" s="277" t="s">
        <v>1193</v>
      </c>
      <c r="B24" s="278" t="s">
        <v>494</v>
      </c>
      <c r="C24" s="286" t="s">
        <v>1076</v>
      </c>
      <c r="D24" s="235" t="s">
        <v>1071</v>
      </c>
      <c r="E24" s="235" t="s">
        <v>1075</v>
      </c>
      <c r="F24" s="236">
        <v>40</v>
      </c>
      <c r="G24" s="237" t="s">
        <v>82</v>
      </c>
      <c r="H24" s="237" t="s">
        <v>82</v>
      </c>
      <c r="I24" s="239">
        <v>60</v>
      </c>
      <c r="J24" s="227" t="str">
        <f t="shared" si="4"/>
        <v>MENOR</v>
      </c>
      <c r="K24" s="248">
        <v>60</v>
      </c>
      <c r="L24" s="248" t="str">
        <f>IF($F24=K24,"CUMPLE",IF($F24&lt;K24,"MENOR","MAYOR"))</f>
        <v>MENOR</v>
      </c>
      <c r="M24" s="241">
        <v>80</v>
      </c>
      <c r="N24" s="241" t="str">
        <f>IF($F24=M24,"CUMPLE",IF($F24&lt;M24,"MENOR","MAYOR"))</f>
        <v>MENOR</v>
      </c>
      <c r="O24" s="249">
        <v>100</v>
      </c>
      <c r="P24" s="242" t="str">
        <f>IF($F24=O24,"CUMPLE",IF($F24&lt;O24,"MENOR","MAYOR"))</f>
        <v>MENOR</v>
      </c>
    </row>
    <row r="25" spans="1:19" ht="180" customHeight="1" x14ac:dyDescent="0.25">
      <c r="A25" s="276" t="s">
        <v>1194</v>
      </c>
      <c r="B25" s="165" t="s">
        <v>494</v>
      </c>
      <c r="C25" s="274" t="s">
        <v>1077</v>
      </c>
      <c r="D25" s="223" t="s">
        <v>1069</v>
      </c>
      <c r="E25" s="224" t="s">
        <v>1008</v>
      </c>
      <c r="F25" s="225">
        <f>VLOOKUP(E25,PHVA!$B$16:$K$37,10,FALSE)</f>
        <v>100</v>
      </c>
      <c r="G25" s="233" t="s">
        <v>82</v>
      </c>
      <c r="H25" s="233" t="s">
        <v>82</v>
      </c>
      <c r="I25" s="227">
        <v>40</v>
      </c>
      <c r="J25" s="227" t="str">
        <f t="shared" si="4"/>
        <v>MAYOR</v>
      </c>
      <c r="K25" s="229">
        <v>60</v>
      </c>
      <c r="L25" s="229" t="str">
        <f>IF($F25=K25,"CUMPLE",IF($F25&lt;K25,"MENOR","MAYOR"))</f>
        <v>MAYOR</v>
      </c>
      <c r="M25" s="230">
        <v>80</v>
      </c>
      <c r="N25" s="230" t="str">
        <f>IF($F25=M25,"CUMPLE",IF($F25&lt;M25,"MENOR","MAYOR"))</f>
        <v>MAYOR</v>
      </c>
      <c r="O25" s="231">
        <v>100</v>
      </c>
      <c r="P25" s="232" t="str">
        <f>IF($F25=O25,"CUMPLE",IF($F25&lt;O25,"MENOR","MAYOR"))</f>
        <v>CUMPLE</v>
      </c>
    </row>
    <row r="26" spans="1:19" ht="90" x14ac:dyDescent="0.25">
      <c r="A26" s="276" t="s">
        <v>1195</v>
      </c>
      <c r="B26" s="165" t="s">
        <v>494</v>
      </c>
      <c r="C26" s="274" t="s">
        <v>1268</v>
      </c>
      <c r="D26" s="223" t="s">
        <v>1156</v>
      </c>
      <c r="E26" s="250" t="s">
        <v>956</v>
      </c>
      <c r="F26" s="225">
        <f>VLOOKUP(E26,TECNICAS!$A$13:$K$117,11)</f>
        <v>0</v>
      </c>
      <c r="G26" s="233" t="s">
        <v>82</v>
      </c>
      <c r="H26" s="233" t="s">
        <v>82</v>
      </c>
      <c r="I26" s="227">
        <v>40</v>
      </c>
      <c r="J26" s="227" t="str">
        <f t="shared" si="4"/>
        <v>MENOR</v>
      </c>
      <c r="K26" s="229">
        <v>60</v>
      </c>
      <c r="L26" s="229" t="str">
        <f t="shared" ref="L26:L33" si="5">IF($F26=K26,"CUMPLE",IF($F26&lt;K26,"MENOR","MAYOR"))</f>
        <v>MENOR</v>
      </c>
      <c r="M26" s="230">
        <v>80</v>
      </c>
      <c r="N26" s="230" t="str">
        <f t="shared" ref="N26:N33" si="6">IF($F26=M26,"CUMPLE",IF($F26&lt;M26,"MENOR","MAYOR"))</f>
        <v>MENOR</v>
      </c>
      <c r="O26" s="231">
        <v>100</v>
      </c>
      <c r="P26" s="232" t="str">
        <f t="shared" ref="P26:P33" si="7">IF($F26=O26,"CUMPLE",IF($F26&lt;O26,"MENOR","MAYOR"))</f>
        <v>MENOR</v>
      </c>
    </row>
    <row r="27" spans="1:19" ht="105" x14ac:dyDescent="0.25">
      <c r="A27" s="276" t="s">
        <v>1196</v>
      </c>
      <c r="B27" s="165" t="s">
        <v>494</v>
      </c>
      <c r="C27" s="274" t="s">
        <v>1269</v>
      </c>
      <c r="D27" s="224" t="s">
        <v>1066</v>
      </c>
      <c r="E27" s="224" t="s">
        <v>374</v>
      </c>
      <c r="F27" s="225">
        <f>VLOOKUP(E27,ADMINISTRATIVAS!$B$13:$L$76,11,FALSE)</f>
        <v>0</v>
      </c>
      <c r="G27" s="233" t="s">
        <v>82</v>
      </c>
      <c r="H27" s="233" t="s">
        <v>82</v>
      </c>
      <c r="I27" s="227">
        <v>40</v>
      </c>
      <c r="J27" s="227" t="str">
        <f t="shared" si="4"/>
        <v>MENOR</v>
      </c>
      <c r="K27" s="229">
        <v>60</v>
      </c>
      <c r="L27" s="229" t="str">
        <f t="shared" si="5"/>
        <v>MENOR</v>
      </c>
      <c r="M27" s="230">
        <v>80</v>
      </c>
      <c r="N27" s="230" t="str">
        <f t="shared" si="6"/>
        <v>MENOR</v>
      </c>
      <c r="O27" s="231">
        <v>100</v>
      </c>
      <c r="P27" s="232" t="str">
        <f t="shared" si="7"/>
        <v>MENOR</v>
      </c>
    </row>
    <row r="28" spans="1:19" ht="105" x14ac:dyDescent="0.25">
      <c r="A28" s="276" t="s">
        <v>1197</v>
      </c>
      <c r="B28" s="165" t="s">
        <v>494</v>
      </c>
      <c r="C28" s="274" t="s">
        <v>1270</v>
      </c>
      <c r="D28" s="224" t="s">
        <v>1066</v>
      </c>
      <c r="E28" s="251" t="s">
        <v>446</v>
      </c>
      <c r="F28" s="225">
        <f>VLOOKUP(E28,ADMINISTRATIVAS!$B$13:$L$76,11,FALSE)</f>
        <v>0</v>
      </c>
      <c r="G28" s="233" t="s">
        <v>82</v>
      </c>
      <c r="H28" s="233" t="s">
        <v>82</v>
      </c>
      <c r="I28" s="227">
        <v>40</v>
      </c>
      <c r="J28" s="227" t="str">
        <f t="shared" si="4"/>
        <v>MENOR</v>
      </c>
      <c r="K28" s="229">
        <v>60</v>
      </c>
      <c r="L28" s="229" t="str">
        <f t="shared" si="5"/>
        <v>MENOR</v>
      </c>
      <c r="M28" s="230">
        <v>80</v>
      </c>
      <c r="N28" s="230" t="str">
        <f t="shared" si="6"/>
        <v>MENOR</v>
      </c>
      <c r="O28" s="231">
        <v>100</v>
      </c>
      <c r="P28" s="232" t="str">
        <f t="shared" si="7"/>
        <v>MENOR</v>
      </c>
    </row>
    <row r="29" spans="1:19" ht="210" customHeight="1" x14ac:dyDescent="0.25">
      <c r="A29" s="276" t="s">
        <v>1198</v>
      </c>
      <c r="B29" s="165" t="s">
        <v>494</v>
      </c>
      <c r="C29" s="274" t="s">
        <v>1078</v>
      </c>
      <c r="D29" s="224" t="s">
        <v>1066</v>
      </c>
      <c r="E29" s="251" t="s">
        <v>276</v>
      </c>
      <c r="F29" s="225">
        <f>VLOOKUP(E29,ADMINISTRATIVAS!$B$13:$L$76,11,FALSE)</f>
        <v>0</v>
      </c>
      <c r="G29" s="233" t="s">
        <v>82</v>
      </c>
      <c r="H29" s="233" t="s">
        <v>82</v>
      </c>
      <c r="I29" s="227">
        <v>40</v>
      </c>
      <c r="J29" s="227" t="str">
        <f t="shared" si="4"/>
        <v>MENOR</v>
      </c>
      <c r="K29" s="229">
        <v>60</v>
      </c>
      <c r="L29" s="229" t="str">
        <f t="shared" si="5"/>
        <v>MENOR</v>
      </c>
      <c r="M29" s="230">
        <v>80</v>
      </c>
      <c r="N29" s="230" t="str">
        <f t="shared" si="6"/>
        <v>MENOR</v>
      </c>
      <c r="O29" s="231">
        <v>100</v>
      </c>
      <c r="P29" s="232" t="str">
        <f t="shared" si="7"/>
        <v>MENOR</v>
      </c>
    </row>
    <row r="30" spans="1:19" ht="60" customHeight="1" x14ac:dyDescent="0.25">
      <c r="A30" s="276" t="s">
        <v>1199</v>
      </c>
      <c r="B30" s="165" t="s">
        <v>494</v>
      </c>
      <c r="C30" s="274" t="s">
        <v>1079</v>
      </c>
      <c r="D30" s="224" t="s">
        <v>1066</v>
      </c>
      <c r="E30" s="251" t="s">
        <v>312</v>
      </c>
      <c r="F30" s="225">
        <f>VLOOKUP(E30,ADMINISTRATIVAS!$B$13:$L$76,11,FALSE)</f>
        <v>0</v>
      </c>
      <c r="G30" s="233" t="s">
        <v>82</v>
      </c>
      <c r="H30" s="233" t="s">
        <v>82</v>
      </c>
      <c r="I30" s="227">
        <v>40</v>
      </c>
      <c r="J30" s="227" t="str">
        <f t="shared" si="4"/>
        <v>MENOR</v>
      </c>
      <c r="K30" s="229">
        <v>60</v>
      </c>
      <c r="L30" s="229" t="str">
        <f t="shared" si="5"/>
        <v>MENOR</v>
      </c>
      <c r="M30" s="230">
        <v>80</v>
      </c>
      <c r="N30" s="230" t="str">
        <f t="shared" si="6"/>
        <v>MENOR</v>
      </c>
      <c r="O30" s="231">
        <v>100</v>
      </c>
      <c r="P30" s="232" t="str">
        <f t="shared" si="7"/>
        <v>MENOR</v>
      </c>
    </row>
    <row r="31" spans="1:19" ht="60" customHeight="1" x14ac:dyDescent="0.25">
      <c r="A31" s="276" t="s">
        <v>1200</v>
      </c>
      <c r="B31" s="165" t="s">
        <v>494</v>
      </c>
      <c r="C31" s="274" t="s">
        <v>1080</v>
      </c>
      <c r="D31" s="223" t="s">
        <v>1156</v>
      </c>
      <c r="E31" s="250" t="s">
        <v>750</v>
      </c>
      <c r="F31" s="225">
        <f>VLOOKUP(E31,TECNICAS!$A$13:$K$117,11)</f>
        <v>0</v>
      </c>
      <c r="G31" s="233" t="s">
        <v>82</v>
      </c>
      <c r="H31" s="233" t="s">
        <v>82</v>
      </c>
      <c r="I31" s="227">
        <v>40</v>
      </c>
      <c r="J31" s="227" t="str">
        <f t="shared" si="4"/>
        <v>MENOR</v>
      </c>
      <c r="K31" s="229">
        <v>60</v>
      </c>
      <c r="L31" s="229" t="str">
        <f t="shared" si="5"/>
        <v>MENOR</v>
      </c>
      <c r="M31" s="230">
        <v>80</v>
      </c>
      <c r="N31" s="230" t="str">
        <f t="shared" si="6"/>
        <v>MENOR</v>
      </c>
      <c r="O31" s="231">
        <v>100</v>
      </c>
      <c r="P31" s="232" t="str">
        <f t="shared" si="7"/>
        <v>MENOR</v>
      </c>
    </row>
    <row r="32" spans="1:19" x14ac:dyDescent="0.25">
      <c r="A32" s="276" t="s">
        <v>1201</v>
      </c>
      <c r="B32" s="165" t="s">
        <v>494</v>
      </c>
      <c r="C32" s="274" t="s">
        <v>1081</v>
      </c>
      <c r="D32" s="223" t="s">
        <v>1156</v>
      </c>
      <c r="E32" s="250" t="s">
        <v>760</v>
      </c>
      <c r="F32" s="225">
        <f>VLOOKUP(E32,TECNICAS!$A$13:$K$117,11)</f>
        <v>0</v>
      </c>
      <c r="G32" s="233" t="s">
        <v>82</v>
      </c>
      <c r="H32" s="233" t="s">
        <v>82</v>
      </c>
      <c r="I32" s="227">
        <v>40</v>
      </c>
      <c r="J32" s="227" t="str">
        <f t="shared" si="4"/>
        <v>MENOR</v>
      </c>
      <c r="K32" s="229">
        <v>60</v>
      </c>
      <c r="L32" s="229" t="str">
        <f t="shared" si="5"/>
        <v>MENOR</v>
      </c>
      <c r="M32" s="230">
        <v>80</v>
      </c>
      <c r="N32" s="230" t="str">
        <f t="shared" si="6"/>
        <v>MENOR</v>
      </c>
      <c r="O32" s="231">
        <v>100</v>
      </c>
      <c r="P32" s="232" t="str">
        <f t="shared" si="7"/>
        <v>MENOR</v>
      </c>
    </row>
    <row r="33" spans="1:16" ht="60" customHeight="1" x14ac:dyDescent="0.25">
      <c r="A33" s="276" t="s">
        <v>1202</v>
      </c>
      <c r="B33" s="165" t="s">
        <v>494</v>
      </c>
      <c r="C33" s="274" t="s">
        <v>1082</v>
      </c>
      <c r="D33" s="223" t="s">
        <v>1156</v>
      </c>
      <c r="E33" s="250" t="s">
        <v>799</v>
      </c>
      <c r="F33" s="225">
        <f>VLOOKUP(E33,TECNICAS!$A$13:$K$117,11)</f>
        <v>0</v>
      </c>
      <c r="G33" s="233" t="s">
        <v>82</v>
      </c>
      <c r="H33" s="233" t="s">
        <v>82</v>
      </c>
      <c r="I33" s="227">
        <v>40</v>
      </c>
      <c r="J33" s="227" t="str">
        <f t="shared" si="4"/>
        <v>MENOR</v>
      </c>
      <c r="K33" s="229">
        <v>60</v>
      </c>
      <c r="L33" s="229" t="str">
        <f t="shared" si="5"/>
        <v>MENOR</v>
      </c>
      <c r="M33" s="230">
        <v>80</v>
      </c>
      <c r="N33" s="230" t="str">
        <f t="shared" si="6"/>
        <v>MENOR</v>
      </c>
      <c r="O33" s="231">
        <v>100</v>
      </c>
      <c r="P33" s="232" t="str">
        <f t="shared" si="7"/>
        <v>MENOR</v>
      </c>
    </row>
    <row r="34" spans="1:16" x14ac:dyDescent="0.25">
      <c r="A34" s="279" t="s">
        <v>1203</v>
      </c>
      <c r="B34" s="247"/>
      <c r="C34" s="287"/>
      <c r="D34" s="244"/>
      <c r="E34" s="252"/>
      <c r="F34" s="253">
        <f>SUM(F23:F33)</f>
        <v>220</v>
      </c>
      <c r="G34" s="247">
        <f>SUM(G23:G33)</f>
        <v>0</v>
      </c>
      <c r="H34" s="252"/>
      <c r="I34" s="247">
        <f>SUM(I23:I33)</f>
        <v>460</v>
      </c>
      <c r="J34" s="247" t="str">
        <f>IFERROR(VLOOKUP("MENOR",J23:J33,1,FALSE),"CUMPLE")</f>
        <v>MENOR</v>
      </c>
      <c r="K34" s="247">
        <f>SUM(K23:K33)</f>
        <v>660</v>
      </c>
      <c r="L34" s="247" t="str">
        <f>IFERROR(VLOOKUP("MENOR",L23:L33,1,FALSE),"CUMPLE")</f>
        <v>MENOR</v>
      </c>
      <c r="M34" s="247">
        <f>SUM(M23:M33)</f>
        <v>880</v>
      </c>
      <c r="N34" s="247" t="str">
        <f>IFERROR(VLOOKUP("MENOR",N23:N33,1,FALSE),"CUMPLE")</f>
        <v>MENOR</v>
      </c>
      <c r="O34" s="247">
        <f>SUM(O23:O33)</f>
        <v>1100</v>
      </c>
      <c r="P34" s="247" t="str">
        <f>IFERROR(VLOOKUP("MENOR",P23:P33,1,FALSE),"CUMPLE")</f>
        <v>MENOR</v>
      </c>
    </row>
    <row r="35" spans="1:16" ht="105" customHeight="1" x14ac:dyDescent="0.25">
      <c r="A35" s="276" t="s">
        <v>1204</v>
      </c>
      <c r="B35" s="165" t="s">
        <v>494</v>
      </c>
      <c r="C35" s="274" t="s">
        <v>1083</v>
      </c>
      <c r="D35" s="224" t="s">
        <v>1066</v>
      </c>
      <c r="E35" s="224" t="s">
        <v>329</v>
      </c>
      <c r="F35" s="225">
        <f>VLOOKUP(E35,ADMINISTRATIVAS!$B$13:$L$76,11,FALSE)</f>
        <v>0</v>
      </c>
      <c r="G35" s="233" t="s">
        <v>82</v>
      </c>
      <c r="H35" s="233" t="s">
        <v>82</v>
      </c>
      <c r="I35" s="227" t="s">
        <v>82</v>
      </c>
      <c r="J35" s="227" t="s">
        <v>82</v>
      </c>
      <c r="K35" s="229">
        <v>60</v>
      </c>
      <c r="L35" s="229" t="str">
        <f t="shared" ref="L35:L54" si="8">IF($F35=K35,"CUMPLE",IF($F35&lt;K35,"MENOR","MAYOR"))</f>
        <v>MENOR</v>
      </c>
      <c r="M35" s="254">
        <v>80</v>
      </c>
      <c r="N35" s="230" t="str">
        <f t="shared" ref="N35:N54" si="9">IF($F35=M35,"CUMPLE",IF($F35&lt;M35,"MENOR","MAYOR"))</f>
        <v>MENOR</v>
      </c>
      <c r="O35" s="231">
        <v>100</v>
      </c>
      <c r="P35" s="232" t="str">
        <f t="shared" ref="P35:P54" si="10">IF($F35=O35,"CUMPLE",IF($F35&lt;O35,"MENOR","MAYOR"))</f>
        <v>MENOR</v>
      </c>
    </row>
    <row r="36" spans="1:16" ht="105" customHeight="1" x14ac:dyDescent="0.25">
      <c r="A36" s="276" t="s">
        <v>1205</v>
      </c>
      <c r="B36" s="165" t="s">
        <v>494</v>
      </c>
      <c r="C36" s="274" t="s">
        <v>1084</v>
      </c>
      <c r="D36" s="224" t="s">
        <v>1066</v>
      </c>
      <c r="E36" s="224" t="s">
        <v>343</v>
      </c>
      <c r="F36" s="225">
        <f>VLOOKUP(E36,ADMINISTRATIVAS!$B$13:$L$76,11,FALSE)</f>
        <v>0</v>
      </c>
      <c r="G36" s="233" t="s">
        <v>82</v>
      </c>
      <c r="H36" s="233" t="s">
        <v>82</v>
      </c>
      <c r="I36" s="227" t="s">
        <v>82</v>
      </c>
      <c r="J36" s="227" t="s">
        <v>82</v>
      </c>
      <c r="K36" s="229">
        <v>60</v>
      </c>
      <c r="L36" s="229" t="str">
        <f t="shared" si="8"/>
        <v>MENOR</v>
      </c>
      <c r="M36" s="254">
        <v>80</v>
      </c>
      <c r="N36" s="230" t="str">
        <f t="shared" si="9"/>
        <v>MENOR</v>
      </c>
      <c r="O36" s="231">
        <v>100</v>
      </c>
      <c r="P36" s="232" t="str">
        <f t="shared" si="10"/>
        <v>MENOR</v>
      </c>
    </row>
    <row r="37" spans="1:16" ht="120" customHeight="1" x14ac:dyDescent="0.25">
      <c r="A37" s="276" t="s">
        <v>1206</v>
      </c>
      <c r="B37" s="165" t="s">
        <v>494</v>
      </c>
      <c r="C37" s="274" t="s">
        <v>1085</v>
      </c>
      <c r="D37" s="224" t="s">
        <v>1066</v>
      </c>
      <c r="E37" s="224" t="s">
        <v>365</v>
      </c>
      <c r="F37" s="225">
        <f>VLOOKUP(E37,ADMINISTRATIVAS!$B$13:$L$76,11,FALSE)</f>
        <v>0</v>
      </c>
      <c r="G37" s="233" t="s">
        <v>82</v>
      </c>
      <c r="H37" s="233" t="s">
        <v>82</v>
      </c>
      <c r="I37" s="227" t="s">
        <v>82</v>
      </c>
      <c r="J37" s="227" t="s">
        <v>82</v>
      </c>
      <c r="K37" s="229">
        <v>60</v>
      </c>
      <c r="L37" s="229" t="str">
        <f t="shared" si="8"/>
        <v>MENOR</v>
      </c>
      <c r="M37" s="254">
        <v>80</v>
      </c>
      <c r="N37" s="230" t="str">
        <f t="shared" si="9"/>
        <v>MENOR</v>
      </c>
      <c r="O37" s="231">
        <v>100</v>
      </c>
      <c r="P37" s="232" t="str">
        <f t="shared" si="10"/>
        <v>MENOR</v>
      </c>
    </row>
    <row r="38" spans="1:16" ht="75" customHeight="1" x14ac:dyDescent="0.25">
      <c r="A38" s="276" t="s">
        <v>1207</v>
      </c>
      <c r="B38" s="165" t="s">
        <v>494</v>
      </c>
      <c r="C38" s="274" t="s">
        <v>1086</v>
      </c>
      <c r="D38" s="223" t="s">
        <v>1156</v>
      </c>
      <c r="E38" s="255" t="s">
        <v>525</v>
      </c>
      <c r="F38" s="225">
        <f>VLOOKUP(E38,TECNICAS!$A$13:$K$117,11)</f>
        <v>0</v>
      </c>
      <c r="G38" s="233" t="s">
        <v>82</v>
      </c>
      <c r="H38" s="233" t="s">
        <v>82</v>
      </c>
      <c r="I38" s="227" t="s">
        <v>82</v>
      </c>
      <c r="J38" s="227" t="s">
        <v>82</v>
      </c>
      <c r="K38" s="229">
        <v>60</v>
      </c>
      <c r="L38" s="229" t="str">
        <f t="shared" si="8"/>
        <v>MENOR</v>
      </c>
      <c r="M38" s="254">
        <v>80</v>
      </c>
      <c r="N38" s="230" t="str">
        <f t="shared" si="9"/>
        <v>MENOR</v>
      </c>
      <c r="O38" s="231">
        <v>100</v>
      </c>
      <c r="P38" s="232" t="str">
        <f t="shared" si="10"/>
        <v>MENOR</v>
      </c>
    </row>
    <row r="39" spans="1:16" ht="90" customHeight="1" x14ac:dyDescent="0.25">
      <c r="A39" s="276" t="s">
        <v>1208</v>
      </c>
      <c r="B39" s="165" t="s">
        <v>494</v>
      </c>
      <c r="C39" s="274" t="s">
        <v>1087</v>
      </c>
      <c r="D39" s="223" t="s">
        <v>1156</v>
      </c>
      <c r="E39" s="250" t="s">
        <v>573</v>
      </c>
      <c r="F39" s="225">
        <f>VLOOKUP(E39,TECNICAS!$A$13:$K$117,11)</f>
        <v>0</v>
      </c>
      <c r="G39" s="233" t="s">
        <v>82</v>
      </c>
      <c r="H39" s="233" t="s">
        <v>82</v>
      </c>
      <c r="I39" s="227" t="s">
        <v>82</v>
      </c>
      <c r="J39" s="227" t="s">
        <v>82</v>
      </c>
      <c r="K39" s="229">
        <v>60</v>
      </c>
      <c r="L39" s="229" t="str">
        <f t="shared" si="8"/>
        <v>MENOR</v>
      </c>
      <c r="M39" s="254">
        <v>80</v>
      </c>
      <c r="N39" s="230" t="str">
        <f t="shared" si="9"/>
        <v>MENOR</v>
      </c>
      <c r="O39" s="231">
        <v>100</v>
      </c>
      <c r="P39" s="232" t="str">
        <f t="shared" si="10"/>
        <v>MENOR</v>
      </c>
    </row>
    <row r="40" spans="1:16" ht="75" customHeight="1" x14ac:dyDescent="0.25">
      <c r="A40" s="276" t="s">
        <v>1209</v>
      </c>
      <c r="B40" s="165" t="s">
        <v>494</v>
      </c>
      <c r="C40" s="274" t="s">
        <v>1088</v>
      </c>
      <c r="D40" s="223" t="s">
        <v>1156</v>
      </c>
      <c r="E40" s="250" t="s">
        <v>582</v>
      </c>
      <c r="F40" s="225">
        <f>VLOOKUP(E40,TECNICAS!$A$13:$K$117,11)</f>
        <v>0</v>
      </c>
      <c r="G40" s="233" t="s">
        <v>82</v>
      </c>
      <c r="H40" s="233" t="s">
        <v>82</v>
      </c>
      <c r="I40" s="227" t="s">
        <v>82</v>
      </c>
      <c r="J40" s="227" t="s">
        <v>82</v>
      </c>
      <c r="K40" s="229">
        <v>60</v>
      </c>
      <c r="L40" s="229" t="str">
        <f t="shared" si="8"/>
        <v>MENOR</v>
      </c>
      <c r="M40" s="254">
        <v>80</v>
      </c>
      <c r="N40" s="230" t="str">
        <f t="shared" si="9"/>
        <v>MENOR</v>
      </c>
      <c r="O40" s="231">
        <v>100</v>
      </c>
      <c r="P40" s="232" t="str">
        <f t="shared" si="10"/>
        <v>MENOR</v>
      </c>
    </row>
    <row r="41" spans="1:16" ht="75" customHeight="1" x14ac:dyDescent="0.25">
      <c r="A41" s="276" t="s">
        <v>1210</v>
      </c>
      <c r="B41" s="165" t="s">
        <v>494</v>
      </c>
      <c r="C41" s="274" t="s">
        <v>1089</v>
      </c>
      <c r="D41" s="223" t="s">
        <v>1156</v>
      </c>
      <c r="E41" s="250" t="s">
        <v>670</v>
      </c>
      <c r="F41" s="225">
        <f>VLOOKUP(E41,TECNICAS!$A$13:$K$117,11)</f>
        <v>0</v>
      </c>
      <c r="G41" s="233" t="s">
        <v>82</v>
      </c>
      <c r="H41" s="233" t="s">
        <v>82</v>
      </c>
      <c r="I41" s="227" t="s">
        <v>82</v>
      </c>
      <c r="J41" s="227" t="s">
        <v>82</v>
      </c>
      <c r="K41" s="229">
        <v>60</v>
      </c>
      <c r="L41" s="229" t="str">
        <f t="shared" si="8"/>
        <v>MENOR</v>
      </c>
      <c r="M41" s="254">
        <v>80</v>
      </c>
      <c r="N41" s="230" t="str">
        <f t="shared" si="9"/>
        <v>MENOR</v>
      </c>
      <c r="O41" s="231">
        <v>100</v>
      </c>
      <c r="P41" s="232" t="str">
        <f t="shared" si="10"/>
        <v>MENOR</v>
      </c>
    </row>
    <row r="42" spans="1:16" ht="75" customHeight="1" x14ac:dyDescent="0.25">
      <c r="A42" s="276" t="s">
        <v>1211</v>
      </c>
      <c r="B42" s="165" t="s">
        <v>494</v>
      </c>
      <c r="C42" s="274" t="s">
        <v>1090</v>
      </c>
      <c r="D42" s="223" t="s">
        <v>1156</v>
      </c>
      <c r="E42" s="250" t="s">
        <v>728</v>
      </c>
      <c r="F42" s="225">
        <f>VLOOKUP(E42,TECNICAS!$A$13:$K$117,11)</f>
        <v>0</v>
      </c>
      <c r="G42" s="233" t="s">
        <v>82</v>
      </c>
      <c r="H42" s="233" t="s">
        <v>82</v>
      </c>
      <c r="I42" s="227" t="s">
        <v>82</v>
      </c>
      <c r="J42" s="227" t="s">
        <v>82</v>
      </c>
      <c r="K42" s="229">
        <v>60</v>
      </c>
      <c r="L42" s="229" t="str">
        <f t="shared" si="8"/>
        <v>MENOR</v>
      </c>
      <c r="M42" s="254">
        <v>80</v>
      </c>
      <c r="N42" s="230" t="str">
        <f t="shared" si="9"/>
        <v>MENOR</v>
      </c>
      <c r="O42" s="231">
        <v>100</v>
      </c>
      <c r="P42" s="232" t="str">
        <f t="shared" si="10"/>
        <v>MENOR</v>
      </c>
    </row>
    <row r="43" spans="1:16" ht="105" customHeight="1" x14ac:dyDescent="0.25">
      <c r="A43" s="276" t="s">
        <v>1212</v>
      </c>
      <c r="B43" s="165" t="s">
        <v>494</v>
      </c>
      <c r="C43" s="274" t="s">
        <v>1091</v>
      </c>
      <c r="D43" s="223" t="s">
        <v>1156</v>
      </c>
      <c r="E43" s="250" t="s">
        <v>791</v>
      </c>
      <c r="F43" s="225">
        <f>VLOOKUP(E43,TECNICAS!$A$13:$K$117,11)</f>
        <v>0</v>
      </c>
      <c r="G43" s="233" t="s">
        <v>82</v>
      </c>
      <c r="H43" s="233" t="s">
        <v>82</v>
      </c>
      <c r="I43" s="227" t="s">
        <v>82</v>
      </c>
      <c r="J43" s="227" t="s">
        <v>82</v>
      </c>
      <c r="K43" s="229">
        <v>60</v>
      </c>
      <c r="L43" s="229" t="str">
        <f t="shared" si="8"/>
        <v>MENOR</v>
      </c>
      <c r="M43" s="254">
        <v>80</v>
      </c>
      <c r="N43" s="230" t="str">
        <f t="shared" si="9"/>
        <v>MENOR</v>
      </c>
      <c r="O43" s="231">
        <v>100</v>
      </c>
      <c r="P43" s="232" t="str">
        <f t="shared" si="10"/>
        <v>MENOR</v>
      </c>
    </row>
    <row r="44" spans="1:16" ht="75" customHeight="1" x14ac:dyDescent="0.25">
      <c r="A44" s="276" t="s">
        <v>1213</v>
      </c>
      <c r="B44" s="165" t="s">
        <v>494</v>
      </c>
      <c r="C44" s="274" t="s">
        <v>1092</v>
      </c>
      <c r="D44" s="223" t="s">
        <v>1156</v>
      </c>
      <c r="E44" s="250" t="s">
        <v>819</v>
      </c>
      <c r="F44" s="225">
        <f>VLOOKUP(E44,TECNICAS!$A$13:$K$117,11)</f>
        <v>0</v>
      </c>
      <c r="G44" s="233" t="s">
        <v>82</v>
      </c>
      <c r="H44" s="233" t="s">
        <v>82</v>
      </c>
      <c r="I44" s="227" t="s">
        <v>82</v>
      </c>
      <c r="J44" s="227" t="s">
        <v>82</v>
      </c>
      <c r="K44" s="229">
        <v>60</v>
      </c>
      <c r="L44" s="229" t="str">
        <f t="shared" si="8"/>
        <v>MENOR</v>
      </c>
      <c r="M44" s="254">
        <v>80</v>
      </c>
      <c r="N44" s="230" t="str">
        <f t="shared" si="9"/>
        <v>MENOR</v>
      </c>
      <c r="O44" s="231">
        <v>100</v>
      </c>
      <c r="P44" s="232" t="str">
        <f t="shared" si="10"/>
        <v>MENOR</v>
      </c>
    </row>
    <row r="45" spans="1:16" ht="90" customHeight="1" x14ac:dyDescent="0.25">
      <c r="A45" s="276" t="s">
        <v>1214</v>
      </c>
      <c r="B45" s="165" t="s">
        <v>494</v>
      </c>
      <c r="C45" s="274" t="s">
        <v>1093</v>
      </c>
      <c r="D45" s="223" t="s">
        <v>1156</v>
      </c>
      <c r="E45" s="250" t="s">
        <v>839</v>
      </c>
      <c r="F45" s="225">
        <f>VLOOKUP(E45,TECNICAS!$A$13:$K$117,11)</f>
        <v>0</v>
      </c>
      <c r="G45" s="233" t="s">
        <v>82</v>
      </c>
      <c r="H45" s="233" t="s">
        <v>82</v>
      </c>
      <c r="I45" s="227" t="s">
        <v>82</v>
      </c>
      <c r="J45" s="227" t="s">
        <v>82</v>
      </c>
      <c r="K45" s="229">
        <v>60</v>
      </c>
      <c r="L45" s="229" t="str">
        <f t="shared" si="8"/>
        <v>MENOR</v>
      </c>
      <c r="M45" s="254">
        <v>80</v>
      </c>
      <c r="N45" s="230" t="str">
        <f t="shared" si="9"/>
        <v>MENOR</v>
      </c>
      <c r="O45" s="231">
        <v>100</v>
      </c>
      <c r="P45" s="232" t="str">
        <f t="shared" si="10"/>
        <v>MENOR</v>
      </c>
    </row>
    <row r="46" spans="1:16" ht="225" customHeight="1" x14ac:dyDescent="0.25">
      <c r="A46" s="276" t="s">
        <v>1215</v>
      </c>
      <c r="B46" s="165" t="s">
        <v>494</v>
      </c>
      <c r="C46" s="274" t="s">
        <v>1094</v>
      </c>
      <c r="D46" s="223" t="s">
        <v>1156</v>
      </c>
      <c r="E46" s="250" t="s">
        <v>865</v>
      </c>
      <c r="F46" s="225">
        <f>VLOOKUP(E46,TECNICAS!$A$13:$K$117,11)</f>
        <v>0</v>
      </c>
      <c r="G46" s="233" t="s">
        <v>82</v>
      </c>
      <c r="H46" s="233" t="s">
        <v>82</v>
      </c>
      <c r="I46" s="227" t="s">
        <v>82</v>
      </c>
      <c r="J46" s="227" t="s">
        <v>82</v>
      </c>
      <c r="K46" s="229">
        <v>60</v>
      </c>
      <c r="L46" s="229" t="str">
        <f t="shared" si="8"/>
        <v>MENOR</v>
      </c>
      <c r="M46" s="254">
        <v>80</v>
      </c>
      <c r="N46" s="230" t="str">
        <f t="shared" si="9"/>
        <v>MENOR</v>
      </c>
      <c r="O46" s="231">
        <v>100</v>
      </c>
      <c r="P46" s="232" t="str">
        <f t="shared" si="10"/>
        <v>MENOR</v>
      </c>
    </row>
    <row r="47" spans="1:16" ht="210" customHeight="1" x14ac:dyDescent="0.25">
      <c r="A47" s="276" t="s">
        <v>1216</v>
      </c>
      <c r="B47" s="165" t="s">
        <v>494</v>
      </c>
      <c r="C47" s="274" t="s">
        <v>1095</v>
      </c>
      <c r="D47" s="223" t="s">
        <v>1156</v>
      </c>
      <c r="E47" s="250" t="s">
        <v>886</v>
      </c>
      <c r="F47" s="225">
        <f>VLOOKUP(E47,TECNICAS!$A$13:$K$117,11)</f>
        <v>0</v>
      </c>
      <c r="G47" s="233" t="s">
        <v>82</v>
      </c>
      <c r="H47" s="233" t="s">
        <v>82</v>
      </c>
      <c r="I47" s="227" t="s">
        <v>82</v>
      </c>
      <c r="J47" s="227" t="s">
        <v>82</v>
      </c>
      <c r="K47" s="229">
        <v>60</v>
      </c>
      <c r="L47" s="229" t="str">
        <f t="shared" si="8"/>
        <v>MENOR</v>
      </c>
      <c r="M47" s="254">
        <v>80</v>
      </c>
      <c r="N47" s="230" t="str">
        <f t="shared" si="9"/>
        <v>MENOR</v>
      </c>
      <c r="O47" s="231">
        <v>100</v>
      </c>
      <c r="P47" s="232" t="str">
        <f t="shared" si="10"/>
        <v>MENOR</v>
      </c>
    </row>
    <row r="48" spans="1:16" ht="135" customHeight="1" x14ac:dyDescent="0.25">
      <c r="A48" s="276" t="s">
        <v>1217</v>
      </c>
      <c r="B48" s="165" t="s">
        <v>494</v>
      </c>
      <c r="C48" s="274" t="s">
        <v>1096</v>
      </c>
      <c r="D48" s="223" t="s">
        <v>1156</v>
      </c>
      <c r="E48" s="250" t="s">
        <v>937</v>
      </c>
      <c r="F48" s="225">
        <f>VLOOKUP(E48,TECNICAS!$A$13:$K$117,11)</f>
        <v>0</v>
      </c>
      <c r="G48" s="233" t="s">
        <v>82</v>
      </c>
      <c r="H48" s="233" t="s">
        <v>82</v>
      </c>
      <c r="I48" s="227" t="s">
        <v>82</v>
      </c>
      <c r="J48" s="227" t="s">
        <v>82</v>
      </c>
      <c r="K48" s="229">
        <v>60</v>
      </c>
      <c r="L48" s="229" t="str">
        <f t="shared" si="8"/>
        <v>MENOR</v>
      </c>
      <c r="M48" s="254">
        <v>80</v>
      </c>
      <c r="N48" s="230" t="str">
        <f t="shared" si="9"/>
        <v>MENOR</v>
      </c>
      <c r="O48" s="231">
        <v>100</v>
      </c>
      <c r="P48" s="232" t="str">
        <f t="shared" si="10"/>
        <v>MENOR</v>
      </c>
    </row>
    <row r="49" spans="1:16" ht="210" customHeight="1" x14ac:dyDescent="0.25">
      <c r="A49" s="276" t="s">
        <v>1218</v>
      </c>
      <c r="B49" s="165" t="s">
        <v>494</v>
      </c>
      <c r="C49" s="274" t="s">
        <v>1097</v>
      </c>
      <c r="D49" s="223" t="s">
        <v>1156</v>
      </c>
      <c r="E49" s="250" t="s">
        <v>956</v>
      </c>
      <c r="F49" s="225">
        <f>VLOOKUP(E49,TECNICAS!$A$13:$K$117,11)</f>
        <v>0</v>
      </c>
      <c r="G49" s="233" t="s">
        <v>82</v>
      </c>
      <c r="H49" s="233" t="s">
        <v>82</v>
      </c>
      <c r="I49" s="227" t="s">
        <v>82</v>
      </c>
      <c r="J49" s="227" t="s">
        <v>82</v>
      </c>
      <c r="K49" s="229">
        <v>60</v>
      </c>
      <c r="L49" s="229" t="str">
        <f t="shared" si="8"/>
        <v>MENOR</v>
      </c>
      <c r="M49" s="254">
        <v>80</v>
      </c>
      <c r="N49" s="230" t="str">
        <f t="shared" si="9"/>
        <v>MENOR</v>
      </c>
      <c r="O49" s="231">
        <v>100</v>
      </c>
      <c r="P49" s="232" t="str">
        <f t="shared" si="10"/>
        <v>MENOR</v>
      </c>
    </row>
    <row r="50" spans="1:16" ht="180" customHeight="1" x14ac:dyDescent="0.25">
      <c r="A50" s="276" t="s">
        <v>1219</v>
      </c>
      <c r="B50" s="165" t="s">
        <v>494</v>
      </c>
      <c r="C50" s="274" t="s">
        <v>1098</v>
      </c>
      <c r="D50" s="223" t="s">
        <v>1156</v>
      </c>
      <c r="E50" s="250" t="s">
        <v>962</v>
      </c>
      <c r="F50" s="225">
        <f>VLOOKUP(E50,TECNICAS!$A$13:$K$117,11)</f>
        <v>0</v>
      </c>
      <c r="G50" s="233" t="s">
        <v>82</v>
      </c>
      <c r="H50" s="233" t="s">
        <v>82</v>
      </c>
      <c r="I50" s="227" t="s">
        <v>82</v>
      </c>
      <c r="J50" s="227" t="s">
        <v>82</v>
      </c>
      <c r="K50" s="229">
        <v>60</v>
      </c>
      <c r="L50" s="229" t="str">
        <f t="shared" si="8"/>
        <v>MENOR</v>
      </c>
      <c r="M50" s="254">
        <v>80</v>
      </c>
      <c r="N50" s="230" t="str">
        <f t="shared" si="9"/>
        <v>MENOR</v>
      </c>
      <c r="O50" s="231">
        <v>100</v>
      </c>
      <c r="P50" s="232" t="str">
        <f t="shared" si="10"/>
        <v>MENOR</v>
      </c>
    </row>
    <row r="51" spans="1:16" ht="150" customHeight="1" x14ac:dyDescent="0.25">
      <c r="A51" s="276" t="s">
        <v>1220</v>
      </c>
      <c r="B51" s="165" t="s">
        <v>494</v>
      </c>
      <c r="C51" s="274" t="s">
        <v>1099</v>
      </c>
      <c r="D51" s="223" t="s">
        <v>1156</v>
      </c>
      <c r="E51" s="250" t="s">
        <v>986</v>
      </c>
      <c r="F51" s="225">
        <f>VLOOKUP(E51,TECNICAS!$A$13:$K$117,11)</f>
        <v>0</v>
      </c>
      <c r="G51" s="233" t="s">
        <v>82</v>
      </c>
      <c r="H51" s="233" t="s">
        <v>82</v>
      </c>
      <c r="I51" s="227" t="s">
        <v>82</v>
      </c>
      <c r="J51" s="227" t="s">
        <v>82</v>
      </c>
      <c r="K51" s="229">
        <v>60</v>
      </c>
      <c r="L51" s="229" t="str">
        <f t="shared" si="8"/>
        <v>MENOR</v>
      </c>
      <c r="M51" s="254">
        <v>80</v>
      </c>
      <c r="N51" s="230" t="str">
        <f t="shared" si="9"/>
        <v>MENOR</v>
      </c>
      <c r="O51" s="231">
        <v>100</v>
      </c>
      <c r="P51" s="232" t="str">
        <f t="shared" si="10"/>
        <v>MENOR</v>
      </c>
    </row>
    <row r="52" spans="1:16" ht="120" customHeight="1" x14ac:dyDescent="0.25">
      <c r="A52" s="276" t="s">
        <v>1221</v>
      </c>
      <c r="B52" s="165" t="s">
        <v>494</v>
      </c>
      <c r="C52" s="274" t="s">
        <v>1100</v>
      </c>
      <c r="D52" s="223" t="s">
        <v>1066</v>
      </c>
      <c r="E52" s="224" t="s">
        <v>450</v>
      </c>
      <c r="F52" s="225">
        <f>VLOOKUP(E52,ADMINISTRATIVAS!$B$13:$L$76,11,FALSE)</f>
        <v>0</v>
      </c>
      <c r="G52" s="233" t="s">
        <v>82</v>
      </c>
      <c r="H52" s="233" t="s">
        <v>82</v>
      </c>
      <c r="I52" s="227" t="s">
        <v>82</v>
      </c>
      <c r="J52" s="227" t="s">
        <v>82</v>
      </c>
      <c r="K52" s="229">
        <v>60</v>
      </c>
      <c r="L52" s="229" t="str">
        <f t="shared" si="8"/>
        <v>MENOR</v>
      </c>
      <c r="M52" s="254">
        <v>80</v>
      </c>
      <c r="N52" s="230" t="str">
        <f t="shared" si="9"/>
        <v>MENOR</v>
      </c>
      <c r="O52" s="231">
        <v>100</v>
      </c>
      <c r="P52" s="232" t="str">
        <f t="shared" si="10"/>
        <v>MENOR</v>
      </c>
    </row>
    <row r="53" spans="1:16" ht="120" customHeight="1" x14ac:dyDescent="0.25">
      <c r="A53" s="276" t="s">
        <v>1222</v>
      </c>
      <c r="B53" s="135" t="s">
        <v>170</v>
      </c>
      <c r="C53" s="288" t="s">
        <v>1101</v>
      </c>
      <c r="D53" s="223" t="s">
        <v>1066</v>
      </c>
      <c r="E53" s="224" t="s">
        <v>514</v>
      </c>
      <c r="F53" s="225">
        <f>VLOOKUP(E53,ADMINISTRATIVAS!$B$13:$L$76,11,FALSE)</f>
        <v>0</v>
      </c>
      <c r="G53" s="233" t="s">
        <v>82</v>
      </c>
      <c r="H53" s="233" t="s">
        <v>82</v>
      </c>
      <c r="I53" s="227" t="s">
        <v>82</v>
      </c>
      <c r="J53" s="227" t="s">
        <v>82</v>
      </c>
      <c r="K53" s="229">
        <v>60</v>
      </c>
      <c r="L53" s="229" t="str">
        <f t="shared" si="8"/>
        <v>MENOR</v>
      </c>
      <c r="M53" s="254">
        <v>80</v>
      </c>
      <c r="N53" s="230" t="str">
        <f t="shared" si="9"/>
        <v>MENOR</v>
      </c>
      <c r="O53" s="231">
        <v>100</v>
      </c>
      <c r="P53" s="232" t="str">
        <f t="shared" si="10"/>
        <v>MENOR</v>
      </c>
    </row>
    <row r="54" spans="1:16" ht="105" customHeight="1" x14ac:dyDescent="0.25">
      <c r="A54" s="276" t="s">
        <v>1223</v>
      </c>
      <c r="B54" s="135" t="s">
        <v>170</v>
      </c>
      <c r="C54" s="288" t="s">
        <v>1102</v>
      </c>
      <c r="D54" s="223" t="s">
        <v>1066</v>
      </c>
      <c r="E54" s="224" t="s">
        <v>518</v>
      </c>
      <c r="F54" s="225">
        <f>VLOOKUP(E54,ADMINISTRATIVAS!$B$13:$L$76,11,FALSE)</f>
        <v>0</v>
      </c>
      <c r="G54" s="233" t="s">
        <v>82</v>
      </c>
      <c r="H54" s="233" t="s">
        <v>82</v>
      </c>
      <c r="I54" s="227" t="s">
        <v>82</v>
      </c>
      <c r="J54" s="227" t="s">
        <v>82</v>
      </c>
      <c r="K54" s="229">
        <v>60</v>
      </c>
      <c r="L54" s="229" t="str">
        <f t="shared" si="8"/>
        <v>MENOR</v>
      </c>
      <c r="M54" s="254">
        <v>80</v>
      </c>
      <c r="N54" s="230" t="str">
        <f t="shared" si="9"/>
        <v>MENOR</v>
      </c>
      <c r="O54" s="231">
        <v>100</v>
      </c>
      <c r="P54" s="232" t="str">
        <f t="shared" si="10"/>
        <v>MENOR</v>
      </c>
    </row>
    <row r="55" spans="1:16" ht="195" customHeight="1" x14ac:dyDescent="0.25">
      <c r="A55" s="276" t="s">
        <v>1224</v>
      </c>
      <c r="B55" s="165" t="s">
        <v>494</v>
      </c>
      <c r="C55" s="274" t="s">
        <v>1103</v>
      </c>
      <c r="D55" s="224" t="s">
        <v>1069</v>
      </c>
      <c r="E55" s="224" t="s">
        <v>1012</v>
      </c>
      <c r="F55" s="225">
        <f>VLOOKUP(E55,PHVA!$B$16:$K$37,10,FALSE)</f>
        <v>60</v>
      </c>
      <c r="G55" s="233" t="s">
        <v>82</v>
      </c>
      <c r="H55" s="233" t="s">
        <v>82</v>
      </c>
      <c r="I55" s="227" t="s">
        <v>82</v>
      </c>
      <c r="J55" s="227" t="s">
        <v>82</v>
      </c>
      <c r="K55" s="229">
        <v>60</v>
      </c>
      <c r="L55" s="229" t="str">
        <f>IF($F55=K55,"CUMPLE",IF($F55&lt;K55,"MENOR","MAYOR"))</f>
        <v>CUMPLE</v>
      </c>
      <c r="M55" s="254">
        <v>80</v>
      </c>
      <c r="N55" s="230" t="str">
        <f>IF($F55=M55,"CUMPLE",IF($F55&lt;M55,"MENOR","MAYOR"))</f>
        <v>MENOR</v>
      </c>
      <c r="O55" s="231">
        <v>100</v>
      </c>
      <c r="P55" s="232" t="str">
        <f>IF($F55=O55,"CUMPLE",IF($F55&lt;O55,"MENOR","MAYOR"))</f>
        <v>MENOR</v>
      </c>
    </row>
    <row r="56" spans="1:16" x14ac:dyDescent="0.25">
      <c r="A56" s="279" t="s">
        <v>1225</v>
      </c>
      <c r="B56" s="247"/>
      <c r="C56" s="287"/>
      <c r="D56" s="244"/>
      <c r="E56" s="252"/>
      <c r="F56" s="245">
        <f>SUM(F45:F55)</f>
        <v>60</v>
      </c>
      <c r="G56" s="247">
        <f>SUM(G45:G55)</f>
        <v>0</v>
      </c>
      <c r="H56" s="247"/>
      <c r="I56" s="247">
        <f>SUM(I45:I55)</f>
        <v>0</v>
      </c>
      <c r="J56" s="247"/>
      <c r="K56" s="247">
        <f>SUM(K45:K55)</f>
        <v>660</v>
      </c>
      <c r="L56" s="247" t="str">
        <f>IFERROR(VLOOKUP("MENOR",L35:L55,1,FALSE),"CUMPLE")</f>
        <v>MENOR</v>
      </c>
      <c r="M56" s="247">
        <f>SUM(M45:M55)</f>
        <v>880</v>
      </c>
      <c r="N56" s="247" t="str">
        <f>IFERROR(VLOOKUP("MENOR",N35:N55,1,FALSE),"CUMPLE")</f>
        <v>MENOR</v>
      </c>
      <c r="O56" s="247">
        <f>SUM(O45:O55)</f>
        <v>1100</v>
      </c>
      <c r="P56" s="247" t="str">
        <f>IFERROR(VLOOKUP("MENOR",P35:P55,1,FALSE),"CUMPLE")</f>
        <v>MENOR</v>
      </c>
    </row>
    <row r="57" spans="1:16" ht="15" customHeight="1" x14ac:dyDescent="0.25">
      <c r="A57" s="554" t="s">
        <v>1226</v>
      </c>
      <c r="B57" s="562" t="s">
        <v>494</v>
      </c>
      <c r="C57" s="563" t="s">
        <v>1104</v>
      </c>
      <c r="D57" s="224" t="s">
        <v>1069</v>
      </c>
      <c r="E57" s="256" t="s">
        <v>1031</v>
      </c>
      <c r="F57" s="225" t="e">
        <f>VLOOKUP(E57,PHVA!$B$16:$K$37,10,FALSE)</f>
        <v>#N/A</v>
      </c>
      <c r="G57" s="233" t="s">
        <v>82</v>
      </c>
      <c r="H57" s="233" t="s">
        <v>82</v>
      </c>
      <c r="I57" s="227" t="s">
        <v>82</v>
      </c>
      <c r="J57" s="227" t="s">
        <v>82</v>
      </c>
      <c r="K57" s="229" t="s">
        <v>82</v>
      </c>
      <c r="L57" s="229" t="s">
        <v>82</v>
      </c>
      <c r="M57" s="254">
        <v>60</v>
      </c>
      <c r="N57" s="230" t="e">
        <f t="shared" ref="N57:N73" si="11">IF($F57=M57,"CUMPLE",IF($F57&lt;M57,"MENOR","MAYOR"))</f>
        <v>#N/A</v>
      </c>
      <c r="O57" s="231">
        <v>80</v>
      </c>
      <c r="P57" s="232" t="e">
        <f t="shared" ref="P57:P73" si="12">IF($F57=O57,"CUMPLE",IF($F57&lt;O57,"MENOR","MAYOR"))</f>
        <v>#N/A</v>
      </c>
    </row>
    <row r="58" spans="1:16" x14ac:dyDescent="0.25">
      <c r="A58" s="554"/>
      <c r="B58" s="562"/>
      <c r="C58" s="563"/>
      <c r="D58" s="224" t="s">
        <v>1069</v>
      </c>
      <c r="E58" s="256" t="s">
        <v>1035</v>
      </c>
      <c r="F58" s="225">
        <f>VLOOKUP(E58,PHVA!$B$16:$K$37,10,FALSE)</f>
        <v>100</v>
      </c>
      <c r="G58" s="233" t="s">
        <v>82</v>
      </c>
      <c r="H58" s="233" t="s">
        <v>82</v>
      </c>
      <c r="I58" s="227" t="s">
        <v>82</v>
      </c>
      <c r="J58" s="227" t="s">
        <v>82</v>
      </c>
      <c r="K58" s="229" t="s">
        <v>82</v>
      </c>
      <c r="L58" s="229" t="s">
        <v>82</v>
      </c>
      <c r="M58" s="254">
        <v>40</v>
      </c>
      <c r="N58" s="230" t="str">
        <f t="shared" si="11"/>
        <v>MAYOR</v>
      </c>
      <c r="O58" s="231">
        <v>60</v>
      </c>
      <c r="P58" s="232" t="str">
        <f t="shared" si="12"/>
        <v>MAYOR</v>
      </c>
    </row>
    <row r="59" spans="1:16" x14ac:dyDescent="0.25">
      <c r="A59" s="554"/>
      <c r="B59" s="562"/>
      <c r="C59" s="563"/>
      <c r="D59" s="224" t="s">
        <v>1069</v>
      </c>
      <c r="E59" s="256" t="s">
        <v>1038</v>
      </c>
      <c r="F59" s="225">
        <f>VLOOKUP(E59,PHVA!$B$16:$K$37,10,FALSE)</f>
        <v>40</v>
      </c>
      <c r="G59" s="233" t="s">
        <v>82</v>
      </c>
      <c r="H59" s="233" t="s">
        <v>82</v>
      </c>
      <c r="I59" s="227" t="s">
        <v>82</v>
      </c>
      <c r="J59" s="227" t="s">
        <v>82</v>
      </c>
      <c r="K59" s="229" t="s">
        <v>82</v>
      </c>
      <c r="L59" s="229" t="s">
        <v>82</v>
      </c>
      <c r="M59" s="254">
        <v>40</v>
      </c>
      <c r="N59" s="230" t="str">
        <f t="shared" si="11"/>
        <v>CUMPLE</v>
      </c>
      <c r="O59" s="231">
        <v>60</v>
      </c>
      <c r="P59" s="232" t="str">
        <f t="shared" si="12"/>
        <v>MENOR</v>
      </c>
    </row>
    <row r="60" spans="1:16" x14ac:dyDescent="0.25">
      <c r="A60" s="554"/>
      <c r="B60" s="562"/>
      <c r="C60" s="563"/>
      <c r="D60" s="224" t="s">
        <v>1069</v>
      </c>
      <c r="E60" s="256" t="s">
        <v>1042</v>
      </c>
      <c r="F60" s="225">
        <f>VLOOKUP(E60,PHVA!$B$16:$K$37,10,FALSE)</f>
        <v>60</v>
      </c>
      <c r="G60" s="233" t="s">
        <v>82</v>
      </c>
      <c r="H60" s="233" t="s">
        <v>82</v>
      </c>
      <c r="I60" s="227" t="s">
        <v>82</v>
      </c>
      <c r="J60" s="227" t="s">
        <v>82</v>
      </c>
      <c r="K60" s="229" t="s">
        <v>82</v>
      </c>
      <c r="L60" s="229" t="s">
        <v>82</v>
      </c>
      <c r="M60" s="254">
        <v>40</v>
      </c>
      <c r="N60" s="230" t="str">
        <f t="shared" si="11"/>
        <v>MAYOR</v>
      </c>
      <c r="O60" s="231">
        <v>60</v>
      </c>
      <c r="P60" s="232" t="str">
        <f t="shared" si="12"/>
        <v>CUMPLE</v>
      </c>
    </row>
    <row r="61" spans="1:16" x14ac:dyDescent="0.25">
      <c r="A61" s="554"/>
      <c r="B61" s="562"/>
      <c r="C61" s="563"/>
      <c r="D61" s="224" t="s">
        <v>1069</v>
      </c>
      <c r="E61" s="256" t="s">
        <v>1045</v>
      </c>
      <c r="F61" s="225">
        <f>VLOOKUP(E61,PHVA!$B$16:$K$37,10,FALSE)</f>
        <v>100</v>
      </c>
      <c r="G61" s="233" t="s">
        <v>82</v>
      </c>
      <c r="H61" s="233" t="s">
        <v>82</v>
      </c>
      <c r="I61" s="227" t="s">
        <v>82</v>
      </c>
      <c r="J61" s="227" t="s">
        <v>82</v>
      </c>
      <c r="K61" s="229" t="s">
        <v>82</v>
      </c>
      <c r="L61" s="229" t="s">
        <v>82</v>
      </c>
      <c r="M61" s="254">
        <v>40</v>
      </c>
      <c r="N61" s="230" t="str">
        <f t="shared" si="11"/>
        <v>MAYOR</v>
      </c>
      <c r="O61" s="231">
        <v>60</v>
      </c>
      <c r="P61" s="232" t="str">
        <f t="shared" si="12"/>
        <v>MAYOR</v>
      </c>
    </row>
    <row r="62" spans="1:16" ht="90" x14ac:dyDescent="0.25">
      <c r="A62" s="280" t="s">
        <v>1227</v>
      </c>
      <c r="B62" s="165" t="s">
        <v>494</v>
      </c>
      <c r="C62" s="274" t="s">
        <v>1271</v>
      </c>
      <c r="D62" s="223" t="s">
        <v>1066</v>
      </c>
      <c r="E62" s="256" t="s">
        <v>497</v>
      </c>
      <c r="F62" s="225">
        <f>VLOOKUP(E62,ADMINISTRATIVAS!$B$13:$L$76,11,FALSE)</f>
        <v>0</v>
      </c>
      <c r="G62" s="233" t="s">
        <v>82</v>
      </c>
      <c r="H62" s="233" t="s">
        <v>82</v>
      </c>
      <c r="I62" s="227" t="s">
        <v>82</v>
      </c>
      <c r="J62" s="227" t="s">
        <v>82</v>
      </c>
      <c r="K62" s="229" t="s">
        <v>82</v>
      </c>
      <c r="L62" s="229" t="s">
        <v>82</v>
      </c>
      <c r="M62" s="254">
        <v>40</v>
      </c>
      <c r="N62" s="230" t="str">
        <f t="shared" si="11"/>
        <v>MENOR</v>
      </c>
      <c r="O62" s="231">
        <v>60</v>
      </c>
      <c r="P62" s="232" t="str">
        <f t="shared" si="12"/>
        <v>MENOR</v>
      </c>
    </row>
    <row r="63" spans="1:16" ht="409.5" customHeight="1" x14ac:dyDescent="0.25">
      <c r="A63" s="280" t="s">
        <v>1228</v>
      </c>
      <c r="B63" s="165" t="s">
        <v>494</v>
      </c>
      <c r="C63" s="274" t="s">
        <v>1105</v>
      </c>
      <c r="D63" s="223" t="s">
        <v>1156</v>
      </c>
      <c r="E63" s="250" t="s">
        <v>980</v>
      </c>
      <c r="F63" s="225">
        <f>VLOOKUP(E63,TECNICAS!$A$13:$K$117,11)</f>
        <v>0</v>
      </c>
      <c r="G63" s="233" t="s">
        <v>82</v>
      </c>
      <c r="H63" s="233" t="s">
        <v>82</v>
      </c>
      <c r="I63" s="227" t="s">
        <v>82</v>
      </c>
      <c r="J63" s="227" t="s">
        <v>82</v>
      </c>
      <c r="K63" s="229" t="s">
        <v>82</v>
      </c>
      <c r="L63" s="229" t="s">
        <v>82</v>
      </c>
      <c r="M63" s="254">
        <v>60</v>
      </c>
      <c r="N63" s="230" t="str">
        <f t="shared" si="11"/>
        <v>MENOR</v>
      </c>
      <c r="O63" s="231">
        <v>80</v>
      </c>
      <c r="P63" s="232" t="str">
        <f t="shared" si="12"/>
        <v>MENOR</v>
      </c>
    </row>
    <row r="64" spans="1:16" ht="315" customHeight="1" x14ac:dyDescent="0.25">
      <c r="A64" s="280" t="s">
        <v>1229</v>
      </c>
      <c r="B64" s="165" t="s">
        <v>494</v>
      </c>
      <c r="C64" s="274" t="s">
        <v>1272</v>
      </c>
      <c r="D64" s="223" t="s">
        <v>1156</v>
      </c>
      <c r="E64" s="250" t="s">
        <v>926</v>
      </c>
      <c r="F64" s="225">
        <f>VLOOKUP(E64,TECNICAS!$A$13:$K$117,11)</f>
        <v>0</v>
      </c>
      <c r="G64" s="233" t="s">
        <v>82</v>
      </c>
      <c r="H64" s="233" t="s">
        <v>82</v>
      </c>
      <c r="I64" s="227" t="s">
        <v>82</v>
      </c>
      <c r="J64" s="227" t="s">
        <v>82</v>
      </c>
      <c r="K64" s="229" t="s">
        <v>82</v>
      </c>
      <c r="L64" s="229" t="s">
        <v>82</v>
      </c>
      <c r="M64" s="254">
        <v>60</v>
      </c>
      <c r="N64" s="230" t="str">
        <f t="shared" si="11"/>
        <v>MENOR</v>
      </c>
      <c r="O64" s="231">
        <v>80</v>
      </c>
      <c r="P64" s="232" t="str">
        <f t="shared" si="12"/>
        <v>MENOR</v>
      </c>
    </row>
    <row r="65" spans="1:16" ht="90" customHeight="1" x14ac:dyDescent="0.25">
      <c r="A65" s="280" t="s">
        <v>1230</v>
      </c>
      <c r="B65" s="165" t="s">
        <v>494</v>
      </c>
      <c r="C65" s="274" t="s">
        <v>1106</v>
      </c>
      <c r="D65" s="223" t="s">
        <v>1156</v>
      </c>
      <c r="E65" s="250" t="s">
        <v>772</v>
      </c>
      <c r="F65" s="225">
        <f>VLOOKUP(E65,TECNICAS!$A$13:$K$117,11)</f>
        <v>0</v>
      </c>
      <c r="G65" s="233" t="s">
        <v>82</v>
      </c>
      <c r="H65" s="233" t="s">
        <v>82</v>
      </c>
      <c r="I65" s="227" t="s">
        <v>82</v>
      </c>
      <c r="J65" s="227" t="s">
        <v>82</v>
      </c>
      <c r="K65" s="229" t="s">
        <v>82</v>
      </c>
      <c r="L65" s="229" t="s">
        <v>82</v>
      </c>
      <c r="M65" s="254">
        <v>60</v>
      </c>
      <c r="N65" s="230" t="str">
        <f t="shared" si="11"/>
        <v>MENOR</v>
      </c>
      <c r="O65" s="231">
        <v>80</v>
      </c>
      <c r="P65" s="232" t="str">
        <f t="shared" si="12"/>
        <v>MENOR</v>
      </c>
    </row>
    <row r="66" spans="1:16" ht="195" customHeight="1" x14ac:dyDescent="0.25">
      <c r="A66" s="280" t="s">
        <v>1231</v>
      </c>
      <c r="B66" s="165" t="s">
        <v>494</v>
      </c>
      <c r="C66" s="274" t="s">
        <v>1107</v>
      </c>
      <c r="D66" s="224" t="s">
        <v>1069</v>
      </c>
      <c r="E66" s="256" t="s">
        <v>1049</v>
      </c>
      <c r="F66" s="225">
        <f>VLOOKUP(E66,PHVA!$B$16:$K$37,10,FALSE)</f>
        <v>0</v>
      </c>
      <c r="G66" s="233" t="s">
        <v>82</v>
      </c>
      <c r="H66" s="233" t="s">
        <v>82</v>
      </c>
      <c r="I66" s="227" t="s">
        <v>82</v>
      </c>
      <c r="J66" s="227" t="s">
        <v>82</v>
      </c>
      <c r="K66" s="229" t="s">
        <v>82</v>
      </c>
      <c r="L66" s="229" t="s">
        <v>82</v>
      </c>
      <c r="M66" s="254">
        <v>60</v>
      </c>
      <c r="N66" s="230" t="str">
        <f t="shared" si="11"/>
        <v>MENOR</v>
      </c>
      <c r="O66" s="231">
        <v>80</v>
      </c>
      <c r="P66" s="232" t="str">
        <f t="shared" si="12"/>
        <v>MENOR</v>
      </c>
    </row>
    <row r="67" spans="1:16" ht="409.5" customHeight="1" x14ac:dyDescent="0.25">
      <c r="A67" s="280" t="s">
        <v>1232</v>
      </c>
      <c r="B67" s="165" t="s">
        <v>494</v>
      </c>
      <c r="C67" s="274" t="s">
        <v>1108</v>
      </c>
      <c r="D67" s="223" t="s">
        <v>1156</v>
      </c>
      <c r="E67" s="250" t="s">
        <v>974</v>
      </c>
      <c r="F67" s="225">
        <f>VLOOKUP(E67,TECNICAS!$A$13:$K$117,11)</f>
        <v>0</v>
      </c>
      <c r="G67" s="233" t="s">
        <v>82</v>
      </c>
      <c r="H67" s="233" t="s">
        <v>82</v>
      </c>
      <c r="I67" s="227" t="s">
        <v>82</v>
      </c>
      <c r="J67" s="227" t="s">
        <v>82</v>
      </c>
      <c r="K67" s="229" t="s">
        <v>82</v>
      </c>
      <c r="L67" s="229" t="s">
        <v>82</v>
      </c>
      <c r="M67" s="254">
        <v>60</v>
      </c>
      <c r="N67" s="230" t="str">
        <f t="shared" si="11"/>
        <v>MENOR</v>
      </c>
      <c r="O67" s="231">
        <v>80</v>
      </c>
      <c r="P67" s="232" t="str">
        <f t="shared" si="12"/>
        <v>MENOR</v>
      </c>
    </row>
    <row r="68" spans="1:16" x14ac:dyDescent="0.25">
      <c r="A68" s="280" t="s">
        <v>1233</v>
      </c>
      <c r="B68" s="165" t="s">
        <v>494</v>
      </c>
      <c r="C68" s="162" t="s">
        <v>1109</v>
      </c>
      <c r="D68" s="223" t="s">
        <v>1156</v>
      </c>
      <c r="E68" s="250" t="s">
        <v>1110</v>
      </c>
      <c r="F68" s="225">
        <f>VLOOKUP(E68,TECNICAS!$A$13:$K$117,11)</f>
        <v>0</v>
      </c>
      <c r="G68" s="233" t="s">
        <v>82</v>
      </c>
      <c r="H68" s="233" t="s">
        <v>82</v>
      </c>
      <c r="I68" s="227" t="s">
        <v>82</v>
      </c>
      <c r="J68" s="227" t="s">
        <v>82</v>
      </c>
      <c r="K68" s="229" t="s">
        <v>82</v>
      </c>
      <c r="L68" s="229" t="s">
        <v>82</v>
      </c>
      <c r="M68" s="254">
        <v>60</v>
      </c>
      <c r="N68" s="230" t="str">
        <f t="shared" si="11"/>
        <v>MENOR</v>
      </c>
      <c r="O68" s="231">
        <v>80</v>
      </c>
      <c r="P68" s="232" t="str">
        <f t="shared" si="12"/>
        <v>MENOR</v>
      </c>
    </row>
    <row r="69" spans="1:16" x14ac:dyDescent="0.25">
      <c r="A69" s="280" t="s">
        <v>1234</v>
      </c>
      <c r="B69" s="165" t="s">
        <v>494</v>
      </c>
      <c r="C69" s="162" t="s">
        <v>1111</v>
      </c>
      <c r="D69" s="223" t="s">
        <v>1156</v>
      </c>
      <c r="E69" s="250" t="s">
        <v>587</v>
      </c>
      <c r="F69" s="225">
        <f>VLOOKUP(E69,TECNICAS!$A$13:$K$117,11)</f>
        <v>0</v>
      </c>
      <c r="G69" s="233" t="s">
        <v>82</v>
      </c>
      <c r="H69" s="233" t="s">
        <v>82</v>
      </c>
      <c r="I69" s="227" t="s">
        <v>82</v>
      </c>
      <c r="J69" s="227" t="s">
        <v>82</v>
      </c>
      <c r="K69" s="229" t="s">
        <v>82</v>
      </c>
      <c r="L69" s="229" t="s">
        <v>82</v>
      </c>
      <c r="M69" s="254">
        <v>60</v>
      </c>
      <c r="N69" s="230" t="str">
        <f t="shared" si="11"/>
        <v>MENOR</v>
      </c>
      <c r="O69" s="231">
        <v>80</v>
      </c>
      <c r="P69" s="232" t="str">
        <f t="shared" si="12"/>
        <v>MENOR</v>
      </c>
    </row>
    <row r="70" spans="1:16" x14ac:dyDescent="0.25">
      <c r="A70" s="280" t="s">
        <v>1235</v>
      </c>
      <c r="B70" s="165" t="s">
        <v>494</v>
      </c>
      <c r="C70" s="162" t="s">
        <v>1112</v>
      </c>
      <c r="D70" s="223" t="s">
        <v>1156</v>
      </c>
      <c r="E70" s="250" t="s">
        <v>617</v>
      </c>
      <c r="F70" s="225">
        <f>VLOOKUP(E70,TECNICAS!$A$13:$K$117,11)</f>
        <v>0</v>
      </c>
      <c r="G70" s="233" t="s">
        <v>82</v>
      </c>
      <c r="H70" s="233" t="s">
        <v>82</v>
      </c>
      <c r="I70" s="227" t="s">
        <v>82</v>
      </c>
      <c r="J70" s="227" t="s">
        <v>82</v>
      </c>
      <c r="K70" s="229" t="s">
        <v>82</v>
      </c>
      <c r="L70" s="229" t="s">
        <v>82</v>
      </c>
      <c r="M70" s="254">
        <v>60</v>
      </c>
      <c r="N70" s="230" t="str">
        <f t="shared" si="11"/>
        <v>MENOR</v>
      </c>
      <c r="O70" s="231">
        <v>80</v>
      </c>
      <c r="P70" s="232" t="str">
        <f t="shared" si="12"/>
        <v>MENOR</v>
      </c>
    </row>
    <row r="71" spans="1:16" x14ac:dyDescent="0.25">
      <c r="A71" s="280" t="s">
        <v>1236</v>
      </c>
      <c r="B71" s="165" t="s">
        <v>494</v>
      </c>
      <c r="C71" s="162" t="s">
        <v>1113</v>
      </c>
      <c r="D71" s="223" t="s">
        <v>1156</v>
      </c>
      <c r="E71" s="250" t="s">
        <v>769</v>
      </c>
      <c r="F71" s="225">
        <f>VLOOKUP(E71,TECNICAS!$A$13:$K$117,11)</f>
        <v>0</v>
      </c>
      <c r="G71" s="233" t="s">
        <v>82</v>
      </c>
      <c r="H71" s="233" t="s">
        <v>82</v>
      </c>
      <c r="I71" s="227" t="s">
        <v>82</v>
      </c>
      <c r="J71" s="227" t="s">
        <v>82</v>
      </c>
      <c r="K71" s="229" t="s">
        <v>82</v>
      </c>
      <c r="L71" s="229" t="s">
        <v>82</v>
      </c>
      <c r="M71" s="254">
        <v>60</v>
      </c>
      <c r="N71" s="230" t="str">
        <f t="shared" si="11"/>
        <v>MENOR</v>
      </c>
      <c r="O71" s="231">
        <v>80</v>
      </c>
      <c r="P71" s="232" t="str">
        <f t="shared" si="12"/>
        <v>MENOR</v>
      </c>
    </row>
    <row r="72" spans="1:16" x14ac:dyDescent="0.25">
      <c r="A72" s="280" t="s">
        <v>1237</v>
      </c>
      <c r="B72" s="165" t="s">
        <v>494</v>
      </c>
      <c r="C72" s="162" t="s">
        <v>1114</v>
      </c>
      <c r="D72" s="223" t="s">
        <v>1156</v>
      </c>
      <c r="E72" s="250" t="s">
        <v>811</v>
      </c>
      <c r="F72" s="225">
        <f>VLOOKUP(E72,TECNICAS!$A$13:$K$117,11)</f>
        <v>0</v>
      </c>
      <c r="G72" s="233" t="s">
        <v>82</v>
      </c>
      <c r="H72" s="233" t="s">
        <v>82</v>
      </c>
      <c r="I72" s="227" t="s">
        <v>82</v>
      </c>
      <c r="J72" s="227" t="s">
        <v>82</v>
      </c>
      <c r="K72" s="229" t="s">
        <v>82</v>
      </c>
      <c r="L72" s="229" t="s">
        <v>82</v>
      </c>
      <c r="M72" s="254">
        <v>60</v>
      </c>
      <c r="N72" s="230" t="str">
        <f t="shared" si="11"/>
        <v>MENOR</v>
      </c>
      <c r="O72" s="231">
        <v>80</v>
      </c>
      <c r="P72" s="232" t="str">
        <f t="shared" si="12"/>
        <v>MENOR</v>
      </c>
    </row>
    <row r="73" spans="1:16" x14ac:dyDescent="0.25">
      <c r="A73" s="280" t="s">
        <v>1238</v>
      </c>
      <c r="B73" s="165" t="s">
        <v>494</v>
      </c>
      <c r="C73" s="162" t="s">
        <v>1115</v>
      </c>
      <c r="D73" s="223" t="s">
        <v>1066</v>
      </c>
      <c r="E73" s="256" t="s">
        <v>468</v>
      </c>
      <c r="F73" s="225">
        <f>VLOOKUP(E73,ADMINISTRATIVAS!$B$13:$L$76,11,FALSE)</f>
        <v>0</v>
      </c>
      <c r="G73" s="233" t="s">
        <v>82</v>
      </c>
      <c r="H73" s="233" t="s">
        <v>82</v>
      </c>
      <c r="I73" s="227" t="s">
        <v>82</v>
      </c>
      <c r="J73" s="227" t="s">
        <v>82</v>
      </c>
      <c r="K73" s="229" t="s">
        <v>82</v>
      </c>
      <c r="L73" s="229" t="s">
        <v>82</v>
      </c>
      <c r="M73" s="254">
        <v>60</v>
      </c>
      <c r="N73" s="230" t="str">
        <f t="shared" si="11"/>
        <v>MENOR</v>
      </c>
      <c r="O73" s="231">
        <v>80</v>
      </c>
      <c r="P73" s="232" t="str">
        <f t="shared" si="12"/>
        <v>MENOR</v>
      </c>
    </row>
    <row r="74" spans="1:16" x14ac:dyDescent="0.25">
      <c r="A74" s="279" t="s">
        <v>1239</v>
      </c>
      <c r="B74" s="247"/>
      <c r="C74" s="289"/>
      <c r="D74" s="257"/>
      <c r="E74" s="257"/>
      <c r="F74" s="245">
        <f>SUM(F63:F73)</f>
        <v>0</v>
      </c>
      <c r="G74" s="247">
        <f>SUM(G63:G73)</f>
        <v>0</v>
      </c>
      <c r="H74" s="247"/>
      <c r="I74" s="247">
        <f>SUM(I63:I73)</f>
        <v>0</v>
      </c>
      <c r="J74" s="247"/>
      <c r="K74" s="247">
        <f>SUM(K63:K73)</f>
        <v>0</v>
      </c>
      <c r="L74" s="247"/>
      <c r="M74" s="247">
        <f>SUM(M63:M73)</f>
        <v>660</v>
      </c>
      <c r="N74" s="247" t="str">
        <f>IFERROR(VLOOKUP("MENOR",N57:N73,1,FALSE),"CUMPLE")</f>
        <v>MENOR</v>
      </c>
      <c r="O74" s="247">
        <f>SUM(O63:O73)</f>
        <v>880</v>
      </c>
      <c r="P74" s="247" t="str">
        <f>IFERROR(VLOOKUP("MENOR",P57:P73,1,FALSE),"CUMPLE")</f>
        <v>MENOR</v>
      </c>
    </row>
    <row r="75" spans="1:16" ht="15.75" thickBot="1" x14ac:dyDescent="0.3">
      <c r="A75" s="281" t="s">
        <v>1240</v>
      </c>
      <c r="B75" s="282" t="s">
        <v>494</v>
      </c>
      <c r="C75" s="290" t="s">
        <v>178</v>
      </c>
      <c r="D75" s="259" t="s">
        <v>1066</v>
      </c>
      <c r="E75" s="258" t="s">
        <v>368</v>
      </c>
      <c r="F75" s="225">
        <f>VLOOKUP(E75,ADMINISTRATIVAS!$B$13:$L$76,11,FALSE)</f>
        <v>0</v>
      </c>
      <c r="G75" s="233" t="s">
        <v>82</v>
      </c>
      <c r="H75" s="233" t="s">
        <v>82</v>
      </c>
      <c r="I75" s="227" t="s">
        <v>82</v>
      </c>
      <c r="J75" s="227" t="s">
        <v>82</v>
      </c>
      <c r="K75" s="229" t="s">
        <v>82</v>
      </c>
      <c r="L75" s="229" t="s">
        <v>82</v>
      </c>
      <c r="M75" s="254" t="s">
        <v>82</v>
      </c>
      <c r="N75" s="254" t="s">
        <v>82</v>
      </c>
      <c r="O75" s="260">
        <v>60</v>
      </c>
      <c r="P75" s="232" t="str">
        <f>IF($F75=O75,"CUMPLE",IF($F75&lt;O75,"MENOR","MAYOR"))</f>
        <v>MENOR</v>
      </c>
    </row>
    <row r="76" spans="1:16" x14ac:dyDescent="0.25">
      <c r="A76" s="283" t="s">
        <v>1241</v>
      </c>
      <c r="B76" s="257"/>
      <c r="C76" s="289"/>
      <c r="D76" s="257"/>
      <c r="E76" s="257"/>
      <c r="F76" s="245">
        <f>SUM(F65:F75)</f>
        <v>0</v>
      </c>
      <c r="G76" s="247"/>
      <c r="H76" s="247"/>
      <c r="I76" s="247"/>
      <c r="J76" s="247"/>
      <c r="K76" s="247"/>
      <c r="L76" s="247"/>
      <c r="M76" s="247"/>
      <c r="N76" s="247"/>
      <c r="O76" s="247">
        <f>SUM(O65:O75)</f>
        <v>1660</v>
      </c>
      <c r="P76" s="247" t="str">
        <f>IFERROR(VLOOKUP("MENOR",P75,1,FALSE),"CUMPLE")</f>
        <v>MENOR</v>
      </c>
    </row>
    <row r="77" spans="1:16" x14ac:dyDescent="0.25">
      <c r="F77" s="86"/>
      <c r="G77" s="86"/>
      <c r="I77" s="86"/>
      <c r="K77" s="86"/>
      <c r="M77" s="86"/>
      <c r="O77" s="86"/>
    </row>
  </sheetData>
  <mergeCells count="10">
    <mergeCell ref="A15:A17"/>
    <mergeCell ref="A57:A61"/>
    <mergeCell ref="A1:B9"/>
    <mergeCell ref="C1:L4"/>
    <mergeCell ref="M1:P9"/>
    <mergeCell ref="C5:L9"/>
    <mergeCell ref="B15:B17"/>
    <mergeCell ref="C15:C17"/>
    <mergeCell ref="B57:B61"/>
    <mergeCell ref="C57:C61"/>
  </mergeCells>
  <dataValidations count="1">
    <dataValidation type="list" allowBlank="1" showInputMessage="1" showErrorMessage="1" sqref="F18 F23:F24">
      <formula1>$U$2:$U$7</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topLeftCell="A7" workbookViewId="0">
      <selection activeCell="G25" sqref="G25"/>
    </sheetView>
  </sheetViews>
  <sheetFormatPr baseColWidth="10" defaultRowHeight="15" x14ac:dyDescent="0.25"/>
  <cols>
    <col min="1" max="1" width="16.85546875" customWidth="1"/>
    <col min="2" max="2" width="16.28515625" customWidth="1"/>
    <col min="3" max="3" width="14.5703125" style="57" customWidth="1"/>
    <col min="4" max="4" width="18.28515625" style="57" customWidth="1"/>
    <col min="5" max="5" width="60.28515625" style="57" customWidth="1"/>
    <col min="6" max="6" width="19.140625" style="57" customWidth="1"/>
    <col min="7" max="7" width="17.42578125" customWidth="1"/>
    <col min="8" max="8" width="13.5703125" style="57" bestFit="1" customWidth="1"/>
    <col min="9" max="9" width="0" style="57" hidden="1" customWidth="1"/>
  </cols>
  <sheetData>
    <row r="1" spans="1:9" x14ac:dyDescent="0.25">
      <c r="A1" s="449" t="s">
        <v>1</v>
      </c>
      <c r="B1" s="508"/>
      <c r="C1" s="511" t="s">
        <v>1183</v>
      </c>
      <c r="D1" s="457"/>
      <c r="E1" s="457"/>
      <c r="F1" s="512"/>
      <c r="G1" s="449" t="s">
        <v>1</v>
      </c>
      <c r="H1" s="508"/>
    </row>
    <row r="2" spans="1:9" x14ac:dyDescent="0.25">
      <c r="A2" s="451"/>
      <c r="B2" s="509"/>
      <c r="C2" s="513"/>
      <c r="D2" s="459"/>
      <c r="E2" s="459"/>
      <c r="F2" s="514"/>
      <c r="G2" s="451"/>
      <c r="H2" s="509"/>
      <c r="I2" s="57" t="s">
        <v>494</v>
      </c>
    </row>
    <row r="3" spans="1:9" x14ac:dyDescent="0.25">
      <c r="A3" s="451"/>
      <c r="B3" s="509"/>
      <c r="C3" s="513"/>
      <c r="D3" s="459"/>
      <c r="E3" s="459"/>
      <c r="F3" s="514"/>
      <c r="G3" s="451"/>
      <c r="H3" s="509"/>
      <c r="I3" s="57">
        <v>0</v>
      </c>
    </row>
    <row r="4" spans="1:9" ht="15.75" thickBot="1" x14ac:dyDescent="0.3">
      <c r="A4" s="451"/>
      <c r="B4" s="509"/>
      <c r="C4" s="515"/>
      <c r="D4" s="516"/>
      <c r="E4" s="516"/>
      <c r="F4" s="517"/>
      <c r="G4" s="451"/>
      <c r="H4" s="509"/>
      <c r="I4" s="57">
        <v>20</v>
      </c>
    </row>
    <row r="5" spans="1:9" x14ac:dyDescent="0.25">
      <c r="A5" s="451"/>
      <c r="B5" s="509"/>
      <c r="C5" s="539" t="str">
        <f>PORTADA!D10</f>
        <v>EMPRESA SOCIAL DEL ESTADO CENTRO DE REHABILITACION INTEGRAL DE BOYACA</v>
      </c>
      <c r="D5" s="540"/>
      <c r="E5" s="540"/>
      <c r="F5" s="541"/>
      <c r="G5" s="451"/>
      <c r="H5" s="509"/>
      <c r="I5" s="57">
        <v>40</v>
      </c>
    </row>
    <row r="6" spans="1:9" x14ac:dyDescent="0.25">
      <c r="A6" s="451"/>
      <c r="B6" s="509"/>
      <c r="C6" s="542"/>
      <c r="D6" s="497"/>
      <c r="E6" s="497"/>
      <c r="F6" s="543"/>
      <c r="G6" s="451"/>
      <c r="H6" s="509"/>
      <c r="I6" s="57">
        <v>60</v>
      </c>
    </row>
    <row r="7" spans="1:9" x14ac:dyDescent="0.25">
      <c r="A7" s="451"/>
      <c r="B7" s="509"/>
      <c r="C7" s="542"/>
      <c r="D7" s="497"/>
      <c r="E7" s="497"/>
      <c r="F7" s="543"/>
      <c r="G7" s="451"/>
      <c r="H7" s="509"/>
      <c r="I7" s="57">
        <v>80</v>
      </c>
    </row>
    <row r="8" spans="1:9" x14ac:dyDescent="0.25">
      <c r="A8" s="451"/>
      <c r="B8" s="509"/>
      <c r="C8" s="542"/>
      <c r="D8" s="497"/>
      <c r="E8" s="497"/>
      <c r="F8" s="543"/>
      <c r="G8" s="451"/>
      <c r="H8" s="509"/>
      <c r="I8" s="57">
        <v>100</v>
      </c>
    </row>
    <row r="9" spans="1:9" ht="15.75" thickBot="1" x14ac:dyDescent="0.3">
      <c r="A9" s="454"/>
      <c r="B9" s="510"/>
      <c r="C9" s="544"/>
      <c r="D9" s="499"/>
      <c r="E9" s="499"/>
      <c r="F9" s="545"/>
      <c r="G9" s="454"/>
      <c r="H9" s="510"/>
    </row>
    <row r="11" spans="1:9" ht="15.75" thickBot="1" x14ac:dyDescent="0.3"/>
    <row r="12" spans="1:9" ht="45" x14ac:dyDescent="0.25">
      <c r="A12" s="261" t="s">
        <v>1116</v>
      </c>
      <c r="B12" s="262" t="s">
        <v>1117</v>
      </c>
      <c r="C12" s="262" t="s">
        <v>1118</v>
      </c>
      <c r="D12" s="263" t="s">
        <v>245</v>
      </c>
      <c r="E12" s="263" t="s">
        <v>1052</v>
      </c>
      <c r="F12" s="263" t="s">
        <v>1053</v>
      </c>
      <c r="G12" s="264" t="s">
        <v>1119</v>
      </c>
      <c r="H12" s="316" t="s">
        <v>1255</v>
      </c>
    </row>
    <row r="13" spans="1:9" ht="120" x14ac:dyDescent="0.25">
      <c r="A13" s="265" t="s">
        <v>66</v>
      </c>
      <c r="B13" s="199" t="s">
        <v>1120</v>
      </c>
      <c r="C13" s="200" t="s">
        <v>494</v>
      </c>
      <c r="D13" s="200" t="s">
        <v>186</v>
      </c>
      <c r="E13" s="199" t="s">
        <v>1260</v>
      </c>
      <c r="F13" s="200" t="s">
        <v>494</v>
      </c>
      <c r="G13" s="266">
        <v>40</v>
      </c>
      <c r="H13" s="265" t="s">
        <v>66</v>
      </c>
    </row>
    <row r="14" spans="1:9" ht="30" x14ac:dyDescent="0.25">
      <c r="A14" s="265" t="s">
        <v>66</v>
      </c>
      <c r="B14" s="200" t="s">
        <v>1121</v>
      </c>
      <c r="C14" s="200" t="s">
        <v>494</v>
      </c>
      <c r="D14" s="200" t="s">
        <v>186</v>
      </c>
      <c r="E14" s="199" t="s">
        <v>1122</v>
      </c>
      <c r="F14" s="200" t="s">
        <v>494</v>
      </c>
      <c r="G14" s="266">
        <v>60</v>
      </c>
      <c r="H14" s="265" t="s">
        <v>66</v>
      </c>
    </row>
    <row r="15" spans="1:9" ht="45" x14ac:dyDescent="0.25">
      <c r="A15" s="265" t="s">
        <v>67</v>
      </c>
      <c r="B15" s="200" t="s">
        <v>1123</v>
      </c>
      <c r="C15" s="200" t="s">
        <v>494</v>
      </c>
      <c r="D15" s="200" t="s">
        <v>186</v>
      </c>
      <c r="E15" s="199" t="s">
        <v>230</v>
      </c>
      <c r="F15" s="200" t="s">
        <v>494</v>
      </c>
      <c r="G15" s="266">
        <v>80</v>
      </c>
      <c r="H15" s="265" t="s">
        <v>67</v>
      </c>
    </row>
    <row r="16" spans="1:9" x14ac:dyDescent="0.25">
      <c r="A16" s="265" t="s">
        <v>67</v>
      </c>
      <c r="B16" s="200" t="s">
        <v>1124</v>
      </c>
      <c r="C16" s="200" t="s">
        <v>494</v>
      </c>
      <c r="D16" s="200" t="s">
        <v>186</v>
      </c>
      <c r="E16" s="200" t="s">
        <v>232</v>
      </c>
      <c r="F16" s="200" t="s">
        <v>494</v>
      </c>
      <c r="G16" s="266">
        <v>100</v>
      </c>
      <c r="H16" s="265" t="s">
        <v>67</v>
      </c>
    </row>
    <row r="17" spans="1:8" ht="135" x14ac:dyDescent="0.25">
      <c r="A17" s="265" t="s">
        <v>70</v>
      </c>
      <c r="B17" s="200" t="s">
        <v>1125</v>
      </c>
      <c r="C17" s="200" t="s">
        <v>494</v>
      </c>
      <c r="D17" s="200" t="s">
        <v>186</v>
      </c>
      <c r="E17" s="199" t="s">
        <v>1261</v>
      </c>
      <c r="F17" s="200" t="s">
        <v>494</v>
      </c>
      <c r="G17" s="266">
        <v>100</v>
      </c>
      <c r="H17" s="265" t="s">
        <v>70</v>
      </c>
    </row>
    <row r="18" spans="1:8" ht="135" x14ac:dyDescent="0.25">
      <c r="A18" s="265" t="s">
        <v>69</v>
      </c>
      <c r="B18" s="199" t="s">
        <v>1126</v>
      </c>
      <c r="C18" s="200" t="s">
        <v>494</v>
      </c>
      <c r="D18" s="200" t="s">
        <v>186</v>
      </c>
      <c r="E18" s="199" t="s">
        <v>1262</v>
      </c>
      <c r="F18" s="200" t="s">
        <v>494</v>
      </c>
      <c r="G18" s="266">
        <v>40</v>
      </c>
      <c r="H18" s="265" t="s">
        <v>69</v>
      </c>
    </row>
    <row r="19" spans="1:8" ht="30" x14ac:dyDescent="0.25">
      <c r="A19" s="265" t="s">
        <v>346</v>
      </c>
      <c r="B19" s="200" t="s">
        <v>1127</v>
      </c>
      <c r="C19" s="200" t="s">
        <v>494</v>
      </c>
      <c r="D19" s="200" t="s">
        <v>186</v>
      </c>
      <c r="E19" s="199" t="s">
        <v>1128</v>
      </c>
      <c r="F19" s="200" t="s">
        <v>494</v>
      </c>
      <c r="G19" s="266">
        <v>100</v>
      </c>
      <c r="H19" s="265" t="s">
        <v>67</v>
      </c>
    </row>
    <row r="20" spans="1:8" x14ac:dyDescent="0.25">
      <c r="A20" s="265" t="s">
        <v>70</v>
      </c>
      <c r="B20" s="200" t="s">
        <v>1129</v>
      </c>
      <c r="C20" s="200" t="s">
        <v>494</v>
      </c>
      <c r="D20" s="200" t="s">
        <v>186</v>
      </c>
      <c r="E20" s="199" t="s">
        <v>1130</v>
      </c>
      <c r="F20" s="200" t="s">
        <v>494</v>
      </c>
      <c r="G20" s="266">
        <v>0</v>
      </c>
      <c r="H20" s="265" t="s">
        <v>70</v>
      </c>
    </row>
    <row r="21" spans="1:8" ht="30" x14ac:dyDescent="0.25">
      <c r="A21" s="265" t="s">
        <v>67</v>
      </c>
      <c r="B21" s="200" t="s">
        <v>1131</v>
      </c>
      <c r="C21" s="200" t="s">
        <v>494</v>
      </c>
      <c r="D21" s="200" t="s">
        <v>186</v>
      </c>
      <c r="E21" s="199" t="s">
        <v>1263</v>
      </c>
      <c r="F21" s="200" t="s">
        <v>494</v>
      </c>
      <c r="G21" s="266">
        <v>100</v>
      </c>
      <c r="H21" s="265" t="s">
        <v>67</v>
      </c>
    </row>
    <row r="22" spans="1:8" ht="30" x14ac:dyDescent="0.25">
      <c r="A22" s="265" t="s">
        <v>67</v>
      </c>
      <c r="B22" s="200" t="s">
        <v>1132</v>
      </c>
      <c r="C22" s="200" t="s">
        <v>494</v>
      </c>
      <c r="D22" s="200" t="s">
        <v>186</v>
      </c>
      <c r="E22" s="199" t="s">
        <v>1133</v>
      </c>
      <c r="F22" s="200" t="s">
        <v>494</v>
      </c>
      <c r="G22" s="266">
        <v>40</v>
      </c>
      <c r="H22" s="265" t="s">
        <v>67</v>
      </c>
    </row>
    <row r="23" spans="1:8" ht="75" x14ac:dyDescent="0.25">
      <c r="A23" s="265" t="s">
        <v>69</v>
      </c>
      <c r="B23" s="200" t="s">
        <v>1134</v>
      </c>
      <c r="C23" s="200" t="s">
        <v>494</v>
      </c>
      <c r="D23" s="200" t="s">
        <v>186</v>
      </c>
      <c r="E23" s="199" t="s">
        <v>1135</v>
      </c>
      <c r="F23" s="200" t="s">
        <v>494</v>
      </c>
      <c r="G23" s="266">
        <v>100</v>
      </c>
      <c r="H23" s="265" t="s">
        <v>69</v>
      </c>
    </row>
    <row r="24" spans="1:8" x14ac:dyDescent="0.25">
      <c r="A24" s="265" t="s">
        <v>76</v>
      </c>
      <c r="B24" s="200" t="s">
        <v>1136</v>
      </c>
      <c r="C24" s="200" t="s">
        <v>494</v>
      </c>
      <c r="D24" s="200" t="s">
        <v>186</v>
      </c>
      <c r="E24" s="199" t="s">
        <v>1137</v>
      </c>
      <c r="F24" s="200" t="s">
        <v>494</v>
      </c>
      <c r="G24" s="266">
        <v>0</v>
      </c>
      <c r="H24" s="265" t="s">
        <v>76</v>
      </c>
    </row>
    <row r="25" spans="1:8" ht="150" x14ac:dyDescent="0.25">
      <c r="A25" s="265" t="s">
        <v>66</v>
      </c>
      <c r="B25" s="199" t="s">
        <v>1138</v>
      </c>
      <c r="C25" s="200" t="s">
        <v>494</v>
      </c>
      <c r="D25" s="200" t="s">
        <v>186</v>
      </c>
      <c r="E25" s="199" t="s">
        <v>1264</v>
      </c>
      <c r="F25" s="200" t="s">
        <v>494</v>
      </c>
      <c r="G25" s="266">
        <v>80</v>
      </c>
      <c r="H25" s="265" t="s">
        <v>66</v>
      </c>
    </row>
    <row r="26" spans="1:8" x14ac:dyDescent="0.25">
      <c r="A26" s="267" t="s">
        <v>67</v>
      </c>
      <c r="B26" s="30" t="s">
        <v>266</v>
      </c>
      <c r="C26" s="30" t="s">
        <v>264</v>
      </c>
      <c r="D26" s="268" t="s">
        <v>494</v>
      </c>
      <c r="E26" s="268" t="s">
        <v>494</v>
      </c>
      <c r="F26" s="268" t="s">
        <v>1066</v>
      </c>
      <c r="G26" s="269">
        <f>VLOOKUP(C26,ADMINISTRATIVAS!$F$12:$L$76,7,FALSE)</f>
        <v>0</v>
      </c>
      <c r="H26" s="267" t="s">
        <v>67</v>
      </c>
    </row>
    <row r="27" spans="1:8" x14ac:dyDescent="0.25">
      <c r="A27" s="267" t="s">
        <v>67</v>
      </c>
      <c r="B27" s="63" t="s">
        <v>1139</v>
      </c>
      <c r="C27" s="30" t="s">
        <v>284</v>
      </c>
      <c r="D27" s="268" t="s">
        <v>494</v>
      </c>
      <c r="E27" s="268" t="s">
        <v>494</v>
      </c>
      <c r="F27" s="268" t="s">
        <v>1066</v>
      </c>
      <c r="G27" s="269">
        <f>VLOOKUP(C27,ADMINISTRATIVAS!$F$12:$L$76,7,FALSE)</f>
        <v>0</v>
      </c>
      <c r="H27" s="267" t="s">
        <v>67</v>
      </c>
    </row>
    <row r="28" spans="1:8" x14ac:dyDescent="0.25">
      <c r="A28" s="267" t="s">
        <v>67</v>
      </c>
      <c r="B28" s="63" t="s">
        <v>351</v>
      </c>
      <c r="C28" s="30" t="s">
        <v>284</v>
      </c>
      <c r="D28" s="268" t="s">
        <v>494</v>
      </c>
      <c r="E28" s="268" t="s">
        <v>494</v>
      </c>
      <c r="F28" s="268" t="s">
        <v>1066</v>
      </c>
      <c r="G28" s="269">
        <f>VLOOKUP(C28,ADMINISTRATIVAS!$F$12:$L$76,7,FALSE)</f>
        <v>0</v>
      </c>
      <c r="H28" s="267" t="s">
        <v>67</v>
      </c>
    </row>
    <row r="29" spans="1:8" x14ac:dyDescent="0.25">
      <c r="A29" s="267" t="s">
        <v>76</v>
      </c>
      <c r="B29" s="63" t="s">
        <v>1140</v>
      </c>
      <c r="C29" s="30" t="s">
        <v>284</v>
      </c>
      <c r="D29" s="268" t="s">
        <v>494</v>
      </c>
      <c r="E29" s="268" t="s">
        <v>494</v>
      </c>
      <c r="F29" s="268" t="s">
        <v>1066</v>
      </c>
      <c r="G29" s="269">
        <f>VLOOKUP(C29,ADMINISTRATIVAS!$F$12:$L$76,7,FALSE)</f>
        <v>0</v>
      </c>
      <c r="H29" s="267" t="s">
        <v>76</v>
      </c>
    </row>
    <row r="30" spans="1:8" x14ac:dyDescent="0.25">
      <c r="A30" s="267" t="s">
        <v>76</v>
      </c>
      <c r="B30" s="63" t="s">
        <v>1141</v>
      </c>
      <c r="C30" s="30" t="s">
        <v>284</v>
      </c>
      <c r="D30" s="268" t="s">
        <v>494</v>
      </c>
      <c r="E30" s="268" t="s">
        <v>494</v>
      </c>
      <c r="F30" s="268" t="s">
        <v>1066</v>
      </c>
      <c r="G30" s="269">
        <f>VLOOKUP(C30,ADMINISTRATIVAS!$F$12:$L$76,7,FALSE)</f>
        <v>0</v>
      </c>
      <c r="H30" s="267" t="s">
        <v>76</v>
      </c>
    </row>
    <row r="31" spans="1:8" x14ac:dyDescent="0.25">
      <c r="A31" s="267" t="s">
        <v>76</v>
      </c>
      <c r="B31" s="63" t="s">
        <v>1142</v>
      </c>
      <c r="C31" s="30" t="s">
        <v>284</v>
      </c>
      <c r="D31" s="268" t="s">
        <v>494</v>
      </c>
      <c r="E31" s="268" t="s">
        <v>494</v>
      </c>
      <c r="F31" s="268" t="s">
        <v>1066</v>
      </c>
      <c r="G31" s="269">
        <f>VLOOKUP(C31,ADMINISTRATIVAS!$F$12:$L$76,7,FALSE)</f>
        <v>0</v>
      </c>
      <c r="H31" s="267" t="s">
        <v>76</v>
      </c>
    </row>
    <row r="32" spans="1:8" x14ac:dyDescent="0.25">
      <c r="A32" s="267" t="s">
        <v>76</v>
      </c>
      <c r="B32" s="63" t="s">
        <v>1143</v>
      </c>
      <c r="C32" s="30" t="s">
        <v>284</v>
      </c>
      <c r="D32" s="268" t="s">
        <v>494</v>
      </c>
      <c r="E32" s="268" t="s">
        <v>494</v>
      </c>
      <c r="F32" s="268" t="s">
        <v>1066</v>
      </c>
      <c r="G32" s="269">
        <f>VLOOKUP(C32,ADMINISTRATIVAS!$F$12:$L$76,7,FALSE)</f>
        <v>0</v>
      </c>
      <c r="H32" s="267" t="s">
        <v>76</v>
      </c>
    </row>
    <row r="33" spans="1:8" x14ac:dyDescent="0.25">
      <c r="A33" s="267" t="s">
        <v>66</v>
      </c>
      <c r="B33" s="63" t="s">
        <v>1144</v>
      </c>
      <c r="C33" s="30" t="s">
        <v>284</v>
      </c>
      <c r="D33" s="268" t="s">
        <v>494</v>
      </c>
      <c r="E33" s="268" t="s">
        <v>494</v>
      </c>
      <c r="F33" s="268" t="s">
        <v>1066</v>
      </c>
      <c r="G33" s="269">
        <f>VLOOKUP(C33,ADMINISTRATIVAS!$F$12:$L$76,7,FALSE)</f>
        <v>0</v>
      </c>
      <c r="H33" s="267" t="s">
        <v>66</v>
      </c>
    </row>
    <row r="34" spans="1:8" x14ac:dyDescent="0.25">
      <c r="A34" s="267" t="s">
        <v>70</v>
      </c>
      <c r="B34" s="63" t="s">
        <v>1145</v>
      </c>
      <c r="C34" s="30" t="s">
        <v>284</v>
      </c>
      <c r="D34" s="268" t="s">
        <v>494</v>
      </c>
      <c r="E34" s="268" t="s">
        <v>494</v>
      </c>
      <c r="F34" s="268" t="s">
        <v>1066</v>
      </c>
      <c r="G34" s="269">
        <f>VLOOKUP(C34,ADMINISTRATIVAS!$F$12:$L$76,7,FALSE)</f>
        <v>0</v>
      </c>
      <c r="H34" s="267" t="s">
        <v>70</v>
      </c>
    </row>
    <row r="35" spans="1:8" x14ac:dyDescent="0.25">
      <c r="A35" s="267" t="s">
        <v>76</v>
      </c>
      <c r="B35" s="63" t="s">
        <v>1146</v>
      </c>
      <c r="C35" s="30" t="s">
        <v>291</v>
      </c>
      <c r="D35" s="268" t="s">
        <v>494</v>
      </c>
      <c r="E35" s="268" t="s">
        <v>494</v>
      </c>
      <c r="F35" s="268" t="s">
        <v>1066</v>
      </c>
      <c r="G35" s="269">
        <f>VLOOKUP(C35,ADMINISTRATIVAS!$F$12:$L$76,7,FALSE)</f>
        <v>0</v>
      </c>
      <c r="H35" s="267" t="s">
        <v>76</v>
      </c>
    </row>
    <row r="36" spans="1:8" x14ac:dyDescent="0.25">
      <c r="A36" s="267" t="s">
        <v>76</v>
      </c>
      <c r="B36" s="63" t="s">
        <v>342</v>
      </c>
      <c r="C36" s="30" t="s">
        <v>291</v>
      </c>
      <c r="D36" s="268" t="s">
        <v>494</v>
      </c>
      <c r="E36" s="268" t="s">
        <v>494</v>
      </c>
      <c r="F36" s="268" t="s">
        <v>1066</v>
      </c>
      <c r="G36" s="269">
        <f>VLOOKUP(C36,ADMINISTRATIVAS!$F$12:$L$76,7,FALSE)</f>
        <v>0</v>
      </c>
      <c r="H36" s="267" t="s">
        <v>76</v>
      </c>
    </row>
    <row r="37" spans="1:8" x14ac:dyDescent="0.25">
      <c r="A37" s="267" t="s">
        <v>70</v>
      </c>
      <c r="B37" s="63" t="s">
        <v>1147</v>
      </c>
      <c r="C37" s="30" t="s">
        <v>291</v>
      </c>
      <c r="D37" s="268" t="s">
        <v>494</v>
      </c>
      <c r="E37" s="268" t="s">
        <v>494</v>
      </c>
      <c r="F37" s="268" t="s">
        <v>1066</v>
      </c>
      <c r="G37" s="269">
        <f>VLOOKUP(C37,ADMINISTRATIVAS!$F$12:$L$76,7,FALSE)</f>
        <v>0</v>
      </c>
      <c r="H37" s="267" t="s">
        <v>70</v>
      </c>
    </row>
    <row r="38" spans="1:8" x14ac:dyDescent="0.25">
      <c r="A38" s="267" t="s">
        <v>70</v>
      </c>
      <c r="B38" s="30" t="s">
        <v>298</v>
      </c>
      <c r="C38" s="30" t="s">
        <v>297</v>
      </c>
      <c r="D38" s="268" t="s">
        <v>494</v>
      </c>
      <c r="E38" s="268" t="s">
        <v>494</v>
      </c>
      <c r="F38" s="268" t="s">
        <v>1066</v>
      </c>
      <c r="G38" s="269">
        <f>VLOOKUP(C38,ADMINISTRATIVAS!$F$12:$L$76,7,FALSE)</f>
        <v>0</v>
      </c>
      <c r="H38" s="267" t="s">
        <v>70</v>
      </c>
    </row>
    <row r="39" spans="1:8" x14ac:dyDescent="0.25">
      <c r="A39" s="267" t="s">
        <v>67</v>
      </c>
      <c r="B39" s="30" t="s">
        <v>304</v>
      </c>
      <c r="C39" s="30" t="s">
        <v>303</v>
      </c>
      <c r="D39" s="268" t="s">
        <v>494</v>
      </c>
      <c r="E39" s="268" t="s">
        <v>494</v>
      </c>
      <c r="F39" s="268" t="s">
        <v>1066</v>
      </c>
      <c r="G39" s="269">
        <f>VLOOKUP(C39,ADMINISTRATIVAS!$F$12:$L$76,7,FALSE)</f>
        <v>0</v>
      </c>
      <c r="H39" s="267" t="s">
        <v>67</v>
      </c>
    </row>
    <row r="40" spans="1:8" x14ac:dyDescent="0.25">
      <c r="A40" s="267" t="s">
        <v>76</v>
      </c>
      <c r="B40" s="63" t="s">
        <v>872</v>
      </c>
      <c r="C40" s="30" t="s">
        <v>309</v>
      </c>
      <c r="D40" s="268" t="s">
        <v>494</v>
      </c>
      <c r="E40" s="268" t="s">
        <v>494</v>
      </c>
      <c r="F40" s="268" t="s">
        <v>1066</v>
      </c>
      <c r="G40" s="269">
        <f>VLOOKUP(C40,ADMINISTRATIVAS!$F$12:$L$76,7,FALSE)</f>
        <v>0</v>
      </c>
      <c r="H40" s="267" t="s">
        <v>76</v>
      </c>
    </row>
    <row r="41" spans="1:8" x14ac:dyDescent="0.25">
      <c r="A41" s="267" t="s">
        <v>76</v>
      </c>
      <c r="B41" s="63" t="s">
        <v>325</v>
      </c>
      <c r="C41" s="63" t="s">
        <v>324</v>
      </c>
      <c r="D41" s="268" t="s">
        <v>494</v>
      </c>
      <c r="E41" s="268" t="s">
        <v>494</v>
      </c>
      <c r="F41" s="268" t="s">
        <v>1066</v>
      </c>
      <c r="G41" s="269">
        <f>VLOOKUP(C41,ADMINISTRATIVAS!$F$12:$L$76,7,FALSE)</f>
        <v>0</v>
      </c>
      <c r="H41" s="267" t="s">
        <v>76</v>
      </c>
    </row>
    <row r="42" spans="1:8" x14ac:dyDescent="0.25">
      <c r="A42" s="267" t="s">
        <v>76</v>
      </c>
      <c r="B42" s="63" t="s">
        <v>342</v>
      </c>
      <c r="C42" s="30" t="s">
        <v>336</v>
      </c>
      <c r="D42" s="268" t="s">
        <v>494</v>
      </c>
      <c r="E42" s="268" t="s">
        <v>494</v>
      </c>
      <c r="F42" s="268" t="s">
        <v>1066</v>
      </c>
      <c r="G42" s="269">
        <f>VLOOKUP(C42,ADMINISTRATIVAS!$F$12:$L$76,7,FALSE)</f>
        <v>0</v>
      </c>
      <c r="H42" s="267" t="s">
        <v>76</v>
      </c>
    </row>
    <row r="43" spans="1:8" x14ac:dyDescent="0.25">
      <c r="A43" s="267" t="s">
        <v>76</v>
      </c>
      <c r="B43" s="63" t="s">
        <v>401</v>
      </c>
      <c r="C43" s="30" t="s">
        <v>336</v>
      </c>
      <c r="D43" s="268" t="s">
        <v>494</v>
      </c>
      <c r="E43" s="268" t="s">
        <v>494</v>
      </c>
      <c r="F43" s="268" t="s">
        <v>1066</v>
      </c>
      <c r="G43" s="269">
        <f>VLOOKUP(C43,ADMINISTRATIVAS!$F$12:$L$76,7,FALSE)</f>
        <v>0</v>
      </c>
      <c r="H43" s="267" t="s">
        <v>76</v>
      </c>
    </row>
    <row r="44" spans="1:8" x14ac:dyDescent="0.25">
      <c r="A44" s="267" t="s">
        <v>76</v>
      </c>
      <c r="B44" s="30" t="s">
        <v>342</v>
      </c>
      <c r="C44" s="30" t="s">
        <v>341</v>
      </c>
      <c r="D44" s="268" t="s">
        <v>494</v>
      </c>
      <c r="E44" s="268" t="s">
        <v>494</v>
      </c>
      <c r="F44" s="268" t="s">
        <v>1066</v>
      </c>
      <c r="G44" s="269">
        <f>VLOOKUP(C44,ADMINISTRATIVAS!$F$12:$L$76,7,FALSE)</f>
        <v>0</v>
      </c>
      <c r="H44" s="267" t="s">
        <v>76</v>
      </c>
    </row>
    <row r="45" spans="1:8" x14ac:dyDescent="0.25">
      <c r="A45" s="267" t="s">
        <v>67</v>
      </c>
      <c r="B45" s="30" t="s">
        <v>351</v>
      </c>
      <c r="C45" s="63" t="s">
        <v>350</v>
      </c>
      <c r="D45" s="268" t="s">
        <v>494</v>
      </c>
      <c r="E45" s="268" t="s">
        <v>494</v>
      </c>
      <c r="F45" s="268" t="s">
        <v>1066</v>
      </c>
      <c r="G45" s="269">
        <f>VLOOKUP(C45,ADMINISTRATIVAS!$F$12:$L$76,7,FALSE)</f>
        <v>0</v>
      </c>
      <c r="H45" s="267" t="s">
        <v>67</v>
      </c>
    </row>
    <row r="46" spans="1:8" x14ac:dyDescent="0.25">
      <c r="A46" s="267" t="s">
        <v>76</v>
      </c>
      <c r="B46" s="63" t="s">
        <v>1148</v>
      </c>
      <c r="C46" s="63" t="s">
        <v>356</v>
      </c>
      <c r="D46" s="268" t="s">
        <v>494</v>
      </c>
      <c r="E46" s="268" t="s">
        <v>494</v>
      </c>
      <c r="F46" s="268" t="s">
        <v>1066</v>
      </c>
      <c r="G46" s="269">
        <f>VLOOKUP(C46,ADMINISTRATIVAS!$F$12:$L$76,7,FALSE)</f>
        <v>0</v>
      </c>
      <c r="H46" s="267" t="s">
        <v>76</v>
      </c>
    </row>
    <row r="47" spans="1:8" x14ac:dyDescent="0.25">
      <c r="A47" s="267" t="s">
        <v>76</v>
      </c>
      <c r="B47" s="63" t="s">
        <v>1140</v>
      </c>
      <c r="C47" s="63" t="s">
        <v>356</v>
      </c>
      <c r="D47" s="268" t="s">
        <v>494</v>
      </c>
      <c r="E47" s="268" t="s">
        <v>494</v>
      </c>
      <c r="F47" s="268" t="s">
        <v>1066</v>
      </c>
      <c r="G47" s="269">
        <f>VLOOKUP(C47,ADMINISTRATIVAS!$F$12:$L$76,7,FALSE)</f>
        <v>0</v>
      </c>
      <c r="H47" s="267" t="s">
        <v>76</v>
      </c>
    </row>
    <row r="48" spans="1:8" x14ac:dyDescent="0.25">
      <c r="A48" s="267" t="s">
        <v>76</v>
      </c>
      <c r="B48" s="63" t="s">
        <v>1141</v>
      </c>
      <c r="C48" s="63" t="s">
        <v>356</v>
      </c>
      <c r="D48" s="268" t="s">
        <v>494</v>
      </c>
      <c r="E48" s="268" t="s">
        <v>494</v>
      </c>
      <c r="F48" s="268" t="s">
        <v>1066</v>
      </c>
      <c r="G48" s="269">
        <f>VLOOKUP(C48,ADMINISTRATIVAS!$F$12:$L$76,7,FALSE)</f>
        <v>0</v>
      </c>
      <c r="H48" s="267" t="s">
        <v>76</v>
      </c>
    </row>
    <row r="49" spans="1:8" x14ac:dyDescent="0.25">
      <c r="A49" s="267" t="s">
        <v>76</v>
      </c>
      <c r="B49" s="63" t="s">
        <v>1142</v>
      </c>
      <c r="C49" s="63" t="s">
        <v>356</v>
      </c>
      <c r="D49" s="268" t="s">
        <v>494</v>
      </c>
      <c r="E49" s="268" t="s">
        <v>494</v>
      </c>
      <c r="F49" s="268" t="s">
        <v>1066</v>
      </c>
      <c r="G49" s="269">
        <f>VLOOKUP(C49,ADMINISTRATIVAS!$F$12:$L$76,7,FALSE)</f>
        <v>0</v>
      </c>
      <c r="H49" s="267" t="s">
        <v>76</v>
      </c>
    </row>
    <row r="50" spans="1:8" x14ac:dyDescent="0.25">
      <c r="A50" s="267" t="s">
        <v>76</v>
      </c>
      <c r="B50" s="63" t="s">
        <v>1143</v>
      </c>
      <c r="C50" s="63" t="s">
        <v>356</v>
      </c>
      <c r="D50" s="268" t="s">
        <v>494</v>
      </c>
      <c r="E50" s="268" t="s">
        <v>494</v>
      </c>
      <c r="F50" s="268" t="s">
        <v>1066</v>
      </c>
      <c r="G50" s="269">
        <f>VLOOKUP(C50,ADMINISTRATIVAS!$F$12:$L$76,7,FALSE)</f>
        <v>0</v>
      </c>
      <c r="H50" s="267" t="s">
        <v>76</v>
      </c>
    </row>
    <row r="51" spans="1:8" x14ac:dyDescent="0.25">
      <c r="A51" s="267" t="s">
        <v>76</v>
      </c>
      <c r="B51" s="63" t="s">
        <v>342</v>
      </c>
      <c r="C51" s="30" t="s">
        <v>371</v>
      </c>
      <c r="D51" s="268" t="s">
        <v>494</v>
      </c>
      <c r="E51" s="268" t="s">
        <v>494</v>
      </c>
      <c r="F51" s="268" t="s">
        <v>1066</v>
      </c>
      <c r="G51" s="269">
        <f>VLOOKUP(C51,ADMINISTRATIVAS!$F$12:$L$76,7,FALSE)</f>
        <v>0</v>
      </c>
      <c r="H51" s="267" t="s">
        <v>76</v>
      </c>
    </row>
    <row r="52" spans="1:8" x14ac:dyDescent="0.25">
      <c r="A52" s="267" t="s">
        <v>76</v>
      </c>
      <c r="B52" s="63" t="s">
        <v>401</v>
      </c>
      <c r="C52" s="30" t="s">
        <v>371</v>
      </c>
      <c r="D52" s="268" t="s">
        <v>494</v>
      </c>
      <c r="E52" s="268" t="s">
        <v>494</v>
      </c>
      <c r="F52" s="268" t="s">
        <v>1066</v>
      </c>
      <c r="G52" s="269">
        <f>VLOOKUP(C52,ADMINISTRATIVAS!$F$12:$L$76,7,FALSE)</f>
        <v>0</v>
      </c>
      <c r="H52" s="267" t="s">
        <v>76</v>
      </c>
    </row>
    <row r="53" spans="1:8" x14ac:dyDescent="0.25">
      <c r="A53" s="267" t="s">
        <v>67</v>
      </c>
      <c r="B53" s="63" t="s">
        <v>1149</v>
      </c>
      <c r="C53" s="30" t="s">
        <v>382</v>
      </c>
      <c r="D53" s="268" t="s">
        <v>494</v>
      </c>
      <c r="E53" s="268" t="s">
        <v>494</v>
      </c>
      <c r="F53" s="268" t="s">
        <v>1066</v>
      </c>
      <c r="G53" s="269">
        <f>VLOOKUP(C53,ADMINISTRATIVAS!$F$12:$L$76,7,FALSE)</f>
        <v>0</v>
      </c>
      <c r="H53" s="267" t="s">
        <v>67</v>
      </c>
    </row>
    <row r="54" spans="1:8" x14ac:dyDescent="0.25">
      <c r="A54" s="267" t="s">
        <v>67</v>
      </c>
      <c r="B54" s="63" t="s">
        <v>1150</v>
      </c>
      <c r="C54" s="30" t="s">
        <v>382</v>
      </c>
      <c r="D54" s="268" t="s">
        <v>494</v>
      </c>
      <c r="E54" s="268" t="s">
        <v>494</v>
      </c>
      <c r="F54" s="268" t="s">
        <v>1066</v>
      </c>
      <c r="G54" s="269">
        <f>VLOOKUP(C54,ADMINISTRATIVAS!$F$12:$L$76,7,FALSE)</f>
        <v>0</v>
      </c>
      <c r="H54" s="267" t="s">
        <v>67</v>
      </c>
    </row>
    <row r="55" spans="1:8" x14ac:dyDescent="0.25">
      <c r="A55" s="267" t="s">
        <v>67</v>
      </c>
      <c r="B55" s="63" t="s">
        <v>1151</v>
      </c>
      <c r="C55" s="30" t="s">
        <v>382</v>
      </c>
      <c r="D55" s="268" t="s">
        <v>494</v>
      </c>
      <c r="E55" s="268" t="s">
        <v>494</v>
      </c>
      <c r="F55" s="268" t="s">
        <v>1066</v>
      </c>
      <c r="G55" s="269">
        <f>VLOOKUP(C55,ADMINISTRATIVAS!$F$12:$L$76,7,FALSE)</f>
        <v>0</v>
      </c>
      <c r="H55" s="267" t="s">
        <v>67</v>
      </c>
    </row>
    <row r="56" spans="1:8" x14ac:dyDescent="0.25">
      <c r="A56" s="267" t="s">
        <v>67</v>
      </c>
      <c r="B56" s="63" t="s">
        <v>1149</v>
      </c>
      <c r="C56" s="30" t="s">
        <v>389</v>
      </c>
      <c r="D56" s="268" t="s">
        <v>494</v>
      </c>
      <c r="E56" s="268" t="s">
        <v>494</v>
      </c>
      <c r="F56" s="268" t="s">
        <v>1066</v>
      </c>
      <c r="G56" s="269">
        <f>VLOOKUP(C56,ADMINISTRATIVAS!$F$12:$L$76,7,FALSE)</f>
        <v>0</v>
      </c>
      <c r="H56" s="267" t="s">
        <v>67</v>
      </c>
    </row>
    <row r="57" spans="1:8" x14ac:dyDescent="0.25">
      <c r="A57" s="267" t="s">
        <v>67</v>
      </c>
      <c r="B57" s="63" t="s">
        <v>1150</v>
      </c>
      <c r="C57" s="30" t="s">
        <v>389</v>
      </c>
      <c r="D57" s="268" t="s">
        <v>494</v>
      </c>
      <c r="E57" s="268" t="s">
        <v>494</v>
      </c>
      <c r="F57" s="268" t="s">
        <v>1066</v>
      </c>
      <c r="G57" s="269">
        <f>VLOOKUP(C57,ADMINISTRATIVAS!$F$12:$L$76,7,FALSE)</f>
        <v>0</v>
      </c>
      <c r="H57" s="267" t="s">
        <v>67</v>
      </c>
    </row>
    <row r="58" spans="1:8" x14ac:dyDescent="0.25">
      <c r="A58" s="267" t="s">
        <v>76</v>
      </c>
      <c r="B58" s="30" t="s">
        <v>401</v>
      </c>
      <c r="C58" s="30" t="s">
        <v>400</v>
      </c>
      <c r="D58" s="268" t="s">
        <v>494</v>
      </c>
      <c r="E58" s="268" t="s">
        <v>494</v>
      </c>
      <c r="F58" s="268" t="s">
        <v>1066</v>
      </c>
      <c r="G58" s="269">
        <f>VLOOKUP(C58,ADMINISTRATIVAS!$F$12:$L$76,7,FALSE)</f>
        <v>0</v>
      </c>
      <c r="H58" s="267" t="s">
        <v>76</v>
      </c>
    </row>
    <row r="59" spans="1:8" x14ac:dyDescent="0.25">
      <c r="A59" s="267" t="s">
        <v>76</v>
      </c>
      <c r="B59" s="63" t="s">
        <v>342</v>
      </c>
      <c r="C59" s="30" t="s">
        <v>415</v>
      </c>
      <c r="D59" s="268" t="s">
        <v>494</v>
      </c>
      <c r="E59" s="268" t="s">
        <v>494</v>
      </c>
      <c r="F59" s="268" t="s">
        <v>1066</v>
      </c>
      <c r="G59" s="269">
        <f>VLOOKUP(C59,ADMINISTRATIVAS!$F$12:$L$76,7,FALSE)</f>
        <v>0</v>
      </c>
      <c r="H59" s="267" t="s">
        <v>76</v>
      </c>
    </row>
    <row r="60" spans="1:8" x14ac:dyDescent="0.25">
      <c r="A60" s="267" t="s">
        <v>76</v>
      </c>
      <c r="B60" s="63" t="s">
        <v>724</v>
      </c>
      <c r="C60" s="30" t="s">
        <v>415</v>
      </c>
      <c r="D60" s="268" t="s">
        <v>494</v>
      </c>
      <c r="E60" s="268" t="s">
        <v>494</v>
      </c>
      <c r="F60" s="268" t="s">
        <v>1066</v>
      </c>
      <c r="G60" s="269">
        <f>VLOOKUP(C60,ADMINISTRATIVAS!$F$12:$L$76,7,FALSE)</f>
        <v>0</v>
      </c>
      <c r="H60" s="267" t="s">
        <v>76</v>
      </c>
    </row>
    <row r="61" spans="1:8" x14ac:dyDescent="0.25">
      <c r="A61" s="267" t="s">
        <v>76</v>
      </c>
      <c r="B61" s="63" t="s">
        <v>1152</v>
      </c>
      <c r="C61" s="30" t="s">
        <v>420</v>
      </c>
      <c r="D61" s="268" t="s">
        <v>494</v>
      </c>
      <c r="E61" s="268" t="s">
        <v>494</v>
      </c>
      <c r="F61" s="268" t="s">
        <v>1066</v>
      </c>
      <c r="G61" s="269">
        <f>VLOOKUP(C61,ADMINISTRATIVAS!$F$12:$L$76,7,FALSE)</f>
        <v>0</v>
      </c>
      <c r="H61" s="267" t="s">
        <v>76</v>
      </c>
    </row>
    <row r="62" spans="1:8" x14ac:dyDescent="0.25">
      <c r="A62" s="267" t="s">
        <v>76</v>
      </c>
      <c r="B62" s="63" t="s">
        <v>1153</v>
      </c>
      <c r="C62" s="30" t="s">
        <v>420</v>
      </c>
      <c r="D62" s="268" t="s">
        <v>494</v>
      </c>
      <c r="E62" s="268" t="s">
        <v>494</v>
      </c>
      <c r="F62" s="268" t="s">
        <v>1066</v>
      </c>
      <c r="G62" s="269">
        <f>VLOOKUP(C62,ADMINISTRATIVAS!$F$12:$L$76,7,FALSE)</f>
        <v>0</v>
      </c>
      <c r="H62" s="267" t="s">
        <v>76</v>
      </c>
    </row>
    <row r="63" spans="1:8" x14ac:dyDescent="0.25">
      <c r="A63" s="267" t="s">
        <v>76</v>
      </c>
      <c r="B63" s="63" t="s">
        <v>1154</v>
      </c>
      <c r="C63" s="30" t="s">
        <v>420</v>
      </c>
      <c r="D63" s="268" t="s">
        <v>494</v>
      </c>
      <c r="E63" s="268" t="s">
        <v>494</v>
      </c>
      <c r="F63" s="268" t="s">
        <v>1066</v>
      </c>
      <c r="G63" s="269">
        <f>VLOOKUP(C63,ADMINISTRATIVAS!$F$12:$L$76,7,FALSE)</f>
        <v>0</v>
      </c>
      <c r="H63" s="267" t="s">
        <v>76</v>
      </c>
    </row>
    <row r="64" spans="1:8" x14ac:dyDescent="0.25">
      <c r="A64" s="267" t="s">
        <v>76</v>
      </c>
      <c r="B64" s="63" t="s">
        <v>342</v>
      </c>
      <c r="C64" s="30" t="s">
        <v>420</v>
      </c>
      <c r="D64" s="268" t="s">
        <v>494</v>
      </c>
      <c r="E64" s="268" t="s">
        <v>494</v>
      </c>
      <c r="F64" s="268" t="s">
        <v>1066</v>
      </c>
      <c r="G64" s="269">
        <f>VLOOKUP(C64,ADMINISTRATIVAS!$F$12:$L$76,7,FALSE)</f>
        <v>0</v>
      </c>
      <c r="H64" s="267" t="s">
        <v>76</v>
      </c>
    </row>
    <row r="65" spans="1:8" x14ac:dyDescent="0.25">
      <c r="A65" s="267" t="s">
        <v>76</v>
      </c>
      <c r="B65" s="63" t="s">
        <v>1155</v>
      </c>
      <c r="C65" s="30" t="s">
        <v>420</v>
      </c>
      <c r="D65" s="268" t="s">
        <v>494</v>
      </c>
      <c r="E65" s="268" t="s">
        <v>494</v>
      </c>
      <c r="F65" s="268" t="s">
        <v>1066</v>
      </c>
      <c r="G65" s="269">
        <f>VLOOKUP(C65,ADMINISTRATIVAS!$F$12:$L$76,7,FALSE)</f>
        <v>0</v>
      </c>
      <c r="H65" s="267" t="s">
        <v>76</v>
      </c>
    </row>
    <row r="66" spans="1:8" x14ac:dyDescent="0.25">
      <c r="A66" s="267" t="s">
        <v>76</v>
      </c>
      <c r="B66" s="63" t="s">
        <v>724</v>
      </c>
      <c r="C66" s="30" t="s">
        <v>420</v>
      </c>
      <c r="D66" s="268" t="s">
        <v>494</v>
      </c>
      <c r="E66" s="268" t="s">
        <v>494</v>
      </c>
      <c r="F66" s="268" t="s">
        <v>1066</v>
      </c>
      <c r="G66" s="269">
        <f>VLOOKUP(C66,ADMINISTRATIVAS!$F$12:$L$76,7,FALSE)</f>
        <v>0</v>
      </c>
      <c r="H66" s="267" t="s">
        <v>76</v>
      </c>
    </row>
    <row r="67" spans="1:8" x14ac:dyDescent="0.25">
      <c r="A67" s="267" t="s">
        <v>76</v>
      </c>
      <c r="B67" s="63" t="s">
        <v>1154</v>
      </c>
      <c r="C67" s="30" t="s">
        <v>428</v>
      </c>
      <c r="D67" s="268" t="s">
        <v>494</v>
      </c>
      <c r="E67" s="268" t="s">
        <v>494</v>
      </c>
      <c r="F67" s="268" t="s">
        <v>1066</v>
      </c>
      <c r="G67" s="269">
        <f>VLOOKUP(C67,ADMINISTRATIVAS!$F$12:$L$76,7,FALSE)</f>
        <v>0</v>
      </c>
      <c r="H67" s="267" t="s">
        <v>76</v>
      </c>
    </row>
    <row r="68" spans="1:8" x14ac:dyDescent="0.25">
      <c r="A68" s="267" t="s">
        <v>76</v>
      </c>
      <c r="B68" s="63" t="s">
        <v>1155</v>
      </c>
      <c r="C68" s="30" t="s">
        <v>428</v>
      </c>
      <c r="D68" s="268" t="s">
        <v>494</v>
      </c>
      <c r="E68" s="268" t="s">
        <v>494</v>
      </c>
      <c r="F68" s="268" t="s">
        <v>1066</v>
      </c>
      <c r="G68" s="269">
        <f>VLOOKUP(C68,ADMINISTRATIVAS!$F$12:$L$76,7,FALSE)</f>
        <v>0</v>
      </c>
      <c r="H68" s="267" t="s">
        <v>76</v>
      </c>
    </row>
    <row r="69" spans="1:8" x14ac:dyDescent="0.25">
      <c r="A69" s="267" t="s">
        <v>76</v>
      </c>
      <c r="B69" s="63" t="s">
        <v>724</v>
      </c>
      <c r="C69" s="30" t="s">
        <v>428</v>
      </c>
      <c r="D69" s="268" t="s">
        <v>494</v>
      </c>
      <c r="E69" s="268" t="s">
        <v>494</v>
      </c>
      <c r="F69" s="268" t="s">
        <v>1066</v>
      </c>
      <c r="G69" s="269">
        <f>VLOOKUP(C69,ADMINISTRATIVAS!$F$12:$L$76,7,FALSE)</f>
        <v>0</v>
      </c>
      <c r="H69" s="267" t="s">
        <v>76</v>
      </c>
    </row>
    <row r="70" spans="1:8" x14ac:dyDescent="0.25">
      <c r="A70" s="267" t="s">
        <v>76</v>
      </c>
      <c r="B70" s="63" t="s">
        <v>1154</v>
      </c>
      <c r="C70" s="30" t="s">
        <v>433</v>
      </c>
      <c r="D70" s="268" t="s">
        <v>494</v>
      </c>
      <c r="E70" s="268" t="s">
        <v>494</v>
      </c>
      <c r="F70" s="268" t="s">
        <v>1066</v>
      </c>
      <c r="G70" s="269">
        <f>VLOOKUP(C70,ADMINISTRATIVAS!$F$12:$L$76,7,FALSE)</f>
        <v>0</v>
      </c>
      <c r="H70" s="267" t="s">
        <v>76</v>
      </c>
    </row>
    <row r="71" spans="1:8" x14ac:dyDescent="0.25">
      <c r="A71" s="267" t="s">
        <v>76</v>
      </c>
      <c r="B71" s="63" t="s">
        <v>1155</v>
      </c>
      <c r="C71" s="30" t="s">
        <v>433</v>
      </c>
      <c r="D71" s="268" t="s">
        <v>494</v>
      </c>
      <c r="E71" s="268" t="s">
        <v>494</v>
      </c>
      <c r="F71" s="268" t="s">
        <v>1066</v>
      </c>
      <c r="G71" s="269">
        <f>VLOOKUP(C71,ADMINISTRATIVAS!$F$12:$L$76,7,FALSE)</f>
        <v>0</v>
      </c>
      <c r="H71" s="267" t="s">
        <v>76</v>
      </c>
    </row>
    <row r="72" spans="1:8" x14ac:dyDescent="0.25">
      <c r="A72" s="267" t="s">
        <v>76</v>
      </c>
      <c r="B72" s="63" t="s">
        <v>1154</v>
      </c>
      <c r="C72" s="30" t="s">
        <v>438</v>
      </c>
      <c r="D72" s="268" t="s">
        <v>494</v>
      </c>
      <c r="E72" s="268" t="s">
        <v>494</v>
      </c>
      <c r="F72" s="268" t="s">
        <v>1066</v>
      </c>
      <c r="G72" s="269">
        <f>VLOOKUP(C72,ADMINISTRATIVAS!$F$12:$L$76,7,FALSE)</f>
        <v>0</v>
      </c>
      <c r="H72" s="267" t="s">
        <v>76</v>
      </c>
    </row>
    <row r="73" spans="1:8" x14ac:dyDescent="0.25">
      <c r="A73" s="267" t="s">
        <v>76</v>
      </c>
      <c r="B73" s="63" t="s">
        <v>724</v>
      </c>
      <c r="C73" s="30" t="s">
        <v>438</v>
      </c>
      <c r="D73" s="268" t="s">
        <v>494</v>
      </c>
      <c r="E73" s="268" t="s">
        <v>494</v>
      </c>
      <c r="F73" s="268" t="s">
        <v>1066</v>
      </c>
      <c r="G73" s="269">
        <f>VLOOKUP(C73,ADMINISTRATIVAS!$F$12:$L$76,7,FALSE)</f>
        <v>0</v>
      </c>
      <c r="H73" s="267" t="s">
        <v>76</v>
      </c>
    </row>
    <row r="74" spans="1:8" x14ac:dyDescent="0.25">
      <c r="A74" s="267" t="s">
        <v>76</v>
      </c>
      <c r="B74" s="30" t="s">
        <v>342</v>
      </c>
      <c r="C74" s="270" t="s">
        <v>533</v>
      </c>
      <c r="D74" s="268" t="s">
        <v>494</v>
      </c>
      <c r="E74" s="268" t="s">
        <v>494</v>
      </c>
      <c r="F74" s="268" t="s">
        <v>1156</v>
      </c>
      <c r="G74" s="269">
        <f>VLOOKUP(C74,TECNICAS!$E$12:$K$117,7,FALSE)</f>
        <v>0</v>
      </c>
      <c r="H74" s="267" t="s">
        <v>76</v>
      </c>
    </row>
    <row r="75" spans="1:8" x14ac:dyDescent="0.25">
      <c r="A75" s="267" t="s">
        <v>76</v>
      </c>
      <c r="B75" s="63" t="s">
        <v>1146</v>
      </c>
      <c r="C75" s="270" t="s">
        <v>538</v>
      </c>
      <c r="D75" s="268" t="s">
        <v>494</v>
      </c>
      <c r="E75" s="268" t="s">
        <v>494</v>
      </c>
      <c r="F75" s="268" t="s">
        <v>1156</v>
      </c>
      <c r="G75" s="269">
        <f>VLOOKUP(C75,TECNICAS!$E$12:$K$117,7,FALSE)</f>
        <v>0</v>
      </c>
      <c r="H75" s="267" t="s">
        <v>76</v>
      </c>
    </row>
    <row r="76" spans="1:8" x14ac:dyDescent="0.25">
      <c r="A76" s="267" t="s">
        <v>76</v>
      </c>
      <c r="B76" s="63" t="s">
        <v>342</v>
      </c>
      <c r="C76" s="270" t="s">
        <v>538</v>
      </c>
      <c r="D76" s="268" t="s">
        <v>494</v>
      </c>
      <c r="E76" s="268" t="s">
        <v>494</v>
      </c>
      <c r="F76" s="268" t="s">
        <v>1156</v>
      </c>
      <c r="G76" s="269">
        <f>VLOOKUP(C76,TECNICAS!$E$12:$K$117,7,FALSE)</f>
        <v>0</v>
      </c>
      <c r="H76" s="267" t="s">
        <v>76</v>
      </c>
    </row>
    <row r="77" spans="1:8" x14ac:dyDescent="0.25">
      <c r="A77" s="267" t="s">
        <v>76</v>
      </c>
      <c r="B77" s="63" t="s">
        <v>1157</v>
      </c>
      <c r="C77" s="270" t="s">
        <v>538</v>
      </c>
      <c r="D77" s="268" t="s">
        <v>494</v>
      </c>
      <c r="E77" s="268" t="s">
        <v>494</v>
      </c>
      <c r="F77" s="268" t="s">
        <v>1156</v>
      </c>
      <c r="G77" s="269">
        <f>VLOOKUP(C77,TECNICAS!$E$12:$K$117,7,FALSE)</f>
        <v>0</v>
      </c>
      <c r="H77" s="267" t="s">
        <v>76</v>
      </c>
    </row>
    <row r="78" spans="1:8" x14ac:dyDescent="0.25">
      <c r="A78" s="267" t="s">
        <v>76</v>
      </c>
      <c r="B78" s="30" t="s">
        <v>550</v>
      </c>
      <c r="C78" s="63" t="s">
        <v>549</v>
      </c>
      <c r="D78" s="268" t="s">
        <v>494</v>
      </c>
      <c r="E78" s="268" t="s">
        <v>494</v>
      </c>
      <c r="F78" s="268" t="s">
        <v>1156</v>
      </c>
      <c r="G78" s="269">
        <f>VLOOKUP(C78,TECNICAS!$E$12:$K$117,7,FALSE)</f>
        <v>0</v>
      </c>
      <c r="H78" s="267" t="s">
        <v>76</v>
      </c>
    </row>
    <row r="79" spans="1:8" x14ac:dyDescent="0.25">
      <c r="A79" s="267" t="s">
        <v>76</v>
      </c>
      <c r="B79" s="30" t="s">
        <v>550</v>
      </c>
      <c r="C79" s="63" t="s">
        <v>555</v>
      </c>
      <c r="D79" s="268" t="s">
        <v>494</v>
      </c>
      <c r="E79" s="268" t="s">
        <v>494</v>
      </c>
      <c r="F79" s="268" t="s">
        <v>1156</v>
      </c>
      <c r="G79" s="269">
        <f>VLOOKUP(C79,TECNICAS!$E$12:$K$117,7,FALSE)</f>
        <v>0</v>
      </c>
      <c r="H79" s="267" t="s">
        <v>76</v>
      </c>
    </row>
    <row r="80" spans="1:8" x14ac:dyDescent="0.25">
      <c r="A80" s="267" t="s">
        <v>76</v>
      </c>
      <c r="B80" s="63" t="s">
        <v>1146</v>
      </c>
      <c r="C80" s="63" t="s">
        <v>560</v>
      </c>
      <c r="D80" s="268" t="s">
        <v>494</v>
      </c>
      <c r="E80" s="268" t="s">
        <v>494</v>
      </c>
      <c r="F80" s="268" t="s">
        <v>1156</v>
      </c>
      <c r="G80" s="269">
        <f>VLOOKUP(C80,TECNICAS!$E$12:$K$117,7,FALSE)</f>
        <v>0</v>
      </c>
      <c r="H80" s="267" t="s">
        <v>76</v>
      </c>
    </row>
    <row r="81" spans="1:8" x14ac:dyDescent="0.25">
      <c r="A81" s="267" t="s">
        <v>76</v>
      </c>
      <c r="B81" s="63" t="s">
        <v>342</v>
      </c>
      <c r="C81" s="63" t="s">
        <v>560</v>
      </c>
      <c r="D81" s="268" t="s">
        <v>494</v>
      </c>
      <c r="E81" s="268" t="s">
        <v>494</v>
      </c>
      <c r="F81" s="268" t="s">
        <v>1156</v>
      </c>
      <c r="G81" s="269">
        <f>VLOOKUP(C81,TECNICAS!$E$12:$K$117,7,FALSE)</f>
        <v>0</v>
      </c>
      <c r="H81" s="267" t="s">
        <v>76</v>
      </c>
    </row>
    <row r="82" spans="1:8" x14ac:dyDescent="0.25">
      <c r="A82" s="267" t="s">
        <v>76</v>
      </c>
      <c r="B82" s="30" t="s">
        <v>550</v>
      </c>
      <c r="C82" s="63" t="s">
        <v>566</v>
      </c>
      <c r="D82" s="268" t="s">
        <v>494</v>
      </c>
      <c r="E82" s="268" t="s">
        <v>494</v>
      </c>
      <c r="F82" s="268" t="s">
        <v>1156</v>
      </c>
      <c r="G82" s="269">
        <f>VLOOKUP(C82,TECNICAS!$E$12:$K$117,7,FALSE)</f>
        <v>0</v>
      </c>
      <c r="H82" s="267" t="s">
        <v>76</v>
      </c>
    </row>
    <row r="83" spans="1:8" x14ac:dyDescent="0.25">
      <c r="A83" s="267" t="s">
        <v>76</v>
      </c>
      <c r="B83" s="30" t="s">
        <v>550</v>
      </c>
      <c r="C83" s="63" t="s">
        <v>585</v>
      </c>
      <c r="D83" s="268" t="s">
        <v>494</v>
      </c>
      <c r="E83" s="268" t="s">
        <v>494</v>
      </c>
      <c r="F83" s="268" t="s">
        <v>1156</v>
      </c>
      <c r="G83" s="269">
        <f>VLOOKUP(C83,TECNICAS!$E$12:$K$117,7,FALSE)</f>
        <v>0</v>
      </c>
      <c r="H83" s="267" t="s">
        <v>76</v>
      </c>
    </row>
    <row r="84" spans="1:8" x14ac:dyDescent="0.25">
      <c r="A84" s="267" t="s">
        <v>76</v>
      </c>
      <c r="B84" s="63" t="s">
        <v>1146</v>
      </c>
      <c r="C84" s="63" t="s">
        <v>594</v>
      </c>
      <c r="D84" s="268" t="s">
        <v>494</v>
      </c>
      <c r="E84" s="268" t="s">
        <v>494</v>
      </c>
      <c r="F84" s="268" t="s">
        <v>1156</v>
      </c>
      <c r="G84" s="269">
        <f>VLOOKUP(C84,TECNICAS!$E$12:$K$117,7,FALSE)</f>
        <v>0</v>
      </c>
      <c r="H84" s="267" t="s">
        <v>76</v>
      </c>
    </row>
    <row r="85" spans="1:8" x14ac:dyDescent="0.25">
      <c r="A85" s="267" t="s">
        <v>76</v>
      </c>
      <c r="B85" s="63" t="s">
        <v>342</v>
      </c>
      <c r="C85" s="63" t="s">
        <v>594</v>
      </c>
      <c r="D85" s="268" t="s">
        <v>494</v>
      </c>
      <c r="E85" s="268" t="s">
        <v>494</v>
      </c>
      <c r="F85" s="268" t="s">
        <v>1156</v>
      </c>
      <c r="G85" s="269">
        <f>VLOOKUP(C85,TECNICAS!$E$12:$K$117,7,FALSE)</f>
        <v>0</v>
      </c>
      <c r="H85" s="267" t="s">
        <v>76</v>
      </c>
    </row>
    <row r="86" spans="1:8" x14ac:dyDescent="0.25">
      <c r="A86" s="267" t="s">
        <v>76</v>
      </c>
      <c r="B86" s="30" t="s">
        <v>550</v>
      </c>
      <c r="C86" s="63" t="s">
        <v>599</v>
      </c>
      <c r="D86" s="268" t="s">
        <v>494</v>
      </c>
      <c r="E86" s="268" t="s">
        <v>494</v>
      </c>
      <c r="F86" s="268" t="s">
        <v>1156</v>
      </c>
      <c r="G86" s="269">
        <f>VLOOKUP(C86,TECNICAS!$E$12:$K$117,7,FALSE)</f>
        <v>0</v>
      </c>
      <c r="H86" s="267" t="s">
        <v>76</v>
      </c>
    </row>
    <row r="87" spans="1:8" x14ac:dyDescent="0.25">
      <c r="A87" s="267" t="s">
        <v>76</v>
      </c>
      <c r="B87" s="30" t="s">
        <v>550</v>
      </c>
      <c r="C87" s="63" t="s">
        <v>604</v>
      </c>
      <c r="D87" s="268" t="s">
        <v>494</v>
      </c>
      <c r="E87" s="268" t="s">
        <v>494</v>
      </c>
      <c r="F87" s="268" t="s">
        <v>1156</v>
      </c>
      <c r="G87" s="269">
        <f>VLOOKUP(C87,TECNICAS!$E$12:$K$117,7,FALSE)</f>
        <v>0</v>
      </c>
      <c r="H87" s="267" t="s">
        <v>76</v>
      </c>
    </row>
    <row r="88" spans="1:8" x14ac:dyDescent="0.25">
      <c r="A88" s="267" t="s">
        <v>76</v>
      </c>
      <c r="B88" s="63" t="s">
        <v>1146</v>
      </c>
      <c r="C88" s="63" t="s">
        <v>609</v>
      </c>
      <c r="D88" s="268" t="s">
        <v>494</v>
      </c>
      <c r="E88" s="268" t="s">
        <v>494</v>
      </c>
      <c r="F88" s="268" t="s">
        <v>1156</v>
      </c>
      <c r="G88" s="269">
        <f>VLOOKUP(C88,TECNICAS!$E$12:$K$117,7,FALSE)</f>
        <v>0</v>
      </c>
      <c r="H88" s="267" t="s">
        <v>76</v>
      </c>
    </row>
    <row r="89" spans="1:8" x14ac:dyDescent="0.25">
      <c r="A89" s="267" t="s">
        <v>76</v>
      </c>
      <c r="B89" s="63" t="s">
        <v>342</v>
      </c>
      <c r="C89" s="63" t="s">
        <v>609</v>
      </c>
      <c r="D89" s="268" t="s">
        <v>494</v>
      </c>
      <c r="E89" s="268" t="s">
        <v>494</v>
      </c>
      <c r="F89" s="268" t="s">
        <v>1156</v>
      </c>
      <c r="G89" s="269">
        <f>VLOOKUP(C89,TECNICAS!$E$12:$K$117,7,FALSE)</f>
        <v>0</v>
      </c>
      <c r="H89" s="267" t="s">
        <v>76</v>
      </c>
    </row>
    <row r="90" spans="1:8" x14ac:dyDescent="0.25">
      <c r="A90" s="267" t="s">
        <v>76</v>
      </c>
      <c r="B90" s="30" t="s">
        <v>342</v>
      </c>
      <c r="C90" s="63" t="s">
        <v>614</v>
      </c>
      <c r="D90" s="268" t="s">
        <v>494</v>
      </c>
      <c r="E90" s="268" t="s">
        <v>494</v>
      </c>
      <c r="F90" s="268" t="s">
        <v>1156</v>
      </c>
      <c r="G90" s="269">
        <f>VLOOKUP(C90,TECNICAS!$E$12:$K$117,7,FALSE)</f>
        <v>0</v>
      </c>
      <c r="H90" s="267" t="s">
        <v>76</v>
      </c>
    </row>
    <row r="91" spans="1:8" x14ac:dyDescent="0.25">
      <c r="A91" s="267" t="s">
        <v>76</v>
      </c>
      <c r="B91" s="30" t="s">
        <v>639</v>
      </c>
      <c r="C91" s="63" t="s">
        <v>638</v>
      </c>
      <c r="D91" s="268" t="s">
        <v>494</v>
      </c>
      <c r="E91" s="268" t="s">
        <v>494</v>
      </c>
      <c r="F91" s="268" t="s">
        <v>1156</v>
      </c>
      <c r="G91" s="269">
        <f>VLOOKUP(C91,TECNICAS!$E$12:$K$117,7,FALSE)</f>
        <v>0</v>
      </c>
      <c r="H91" s="267" t="s">
        <v>76</v>
      </c>
    </row>
    <row r="92" spans="1:8" x14ac:dyDescent="0.25">
      <c r="A92" s="267" t="s">
        <v>76</v>
      </c>
      <c r="B92" s="63" t="s">
        <v>639</v>
      </c>
      <c r="C92" s="63" t="s">
        <v>645</v>
      </c>
      <c r="D92" s="268" t="s">
        <v>494</v>
      </c>
      <c r="E92" s="268" t="s">
        <v>494</v>
      </c>
      <c r="F92" s="268" t="s">
        <v>1156</v>
      </c>
      <c r="G92" s="269">
        <f>VLOOKUP(C92,TECNICAS!$E$12:$K$117,7,FALSE)</f>
        <v>0</v>
      </c>
      <c r="H92" s="267" t="s">
        <v>76</v>
      </c>
    </row>
    <row r="93" spans="1:8" x14ac:dyDescent="0.25">
      <c r="A93" s="267" t="s">
        <v>76</v>
      </c>
      <c r="B93" s="63" t="s">
        <v>702</v>
      </c>
      <c r="C93" s="63" t="s">
        <v>645</v>
      </c>
      <c r="D93" s="268" t="s">
        <v>494</v>
      </c>
      <c r="E93" s="268" t="s">
        <v>494</v>
      </c>
      <c r="F93" s="268" t="s">
        <v>1156</v>
      </c>
      <c r="G93" s="269">
        <f>VLOOKUP(C93,TECNICAS!$E$12:$K$117,7,FALSE)</f>
        <v>0</v>
      </c>
      <c r="H93" s="267" t="s">
        <v>76</v>
      </c>
    </row>
    <row r="94" spans="1:8" x14ac:dyDescent="0.25">
      <c r="A94" s="267" t="s">
        <v>67</v>
      </c>
      <c r="B94" s="63" t="s">
        <v>464</v>
      </c>
      <c r="C94" s="63" t="s">
        <v>657</v>
      </c>
      <c r="D94" s="268" t="s">
        <v>494</v>
      </c>
      <c r="E94" s="268" t="s">
        <v>494</v>
      </c>
      <c r="F94" s="268" t="s">
        <v>1156</v>
      </c>
      <c r="G94" s="269">
        <f>VLOOKUP(C94,TECNICAS!$E$12:$K$117,7,FALSE)</f>
        <v>0</v>
      </c>
      <c r="H94" s="267" t="s">
        <v>67</v>
      </c>
    </row>
    <row r="95" spans="1:8" x14ac:dyDescent="0.25">
      <c r="A95" s="267" t="s">
        <v>76</v>
      </c>
      <c r="B95" s="63" t="s">
        <v>639</v>
      </c>
      <c r="C95" s="63" t="s">
        <v>657</v>
      </c>
      <c r="D95" s="268" t="s">
        <v>494</v>
      </c>
      <c r="E95" s="268" t="s">
        <v>494</v>
      </c>
      <c r="F95" s="268" t="s">
        <v>1156</v>
      </c>
      <c r="G95" s="269">
        <f>VLOOKUP(C95,TECNICAS!$E$12:$K$117,7,FALSE)</f>
        <v>0</v>
      </c>
      <c r="H95" s="267" t="s">
        <v>76</v>
      </c>
    </row>
    <row r="96" spans="1:8" x14ac:dyDescent="0.25">
      <c r="A96" s="267" t="s">
        <v>76</v>
      </c>
      <c r="B96" s="63" t="s">
        <v>678</v>
      </c>
      <c r="C96" s="63" t="s">
        <v>657</v>
      </c>
      <c r="D96" s="268" t="s">
        <v>494</v>
      </c>
      <c r="E96" s="268" t="s">
        <v>494</v>
      </c>
      <c r="F96" s="268" t="s">
        <v>1156</v>
      </c>
      <c r="G96" s="269">
        <f>VLOOKUP(C96,TECNICAS!$E$12:$K$117,7,FALSE)</f>
        <v>0</v>
      </c>
      <c r="H96" s="267" t="s">
        <v>76</v>
      </c>
    </row>
    <row r="97" spans="1:8" x14ac:dyDescent="0.25">
      <c r="A97" s="267" t="s">
        <v>76</v>
      </c>
      <c r="B97" s="30" t="s">
        <v>639</v>
      </c>
      <c r="C97" s="63" t="s">
        <v>668</v>
      </c>
      <c r="D97" s="268" t="s">
        <v>494</v>
      </c>
      <c r="E97" s="268" t="s">
        <v>494</v>
      </c>
      <c r="F97" s="268" t="s">
        <v>1156</v>
      </c>
      <c r="G97" s="269">
        <f>VLOOKUP(C97,TECNICAS!$E$12:$K$117,7,FALSE)</f>
        <v>0</v>
      </c>
      <c r="H97" s="267" t="s">
        <v>76</v>
      </c>
    </row>
    <row r="98" spans="1:8" x14ac:dyDescent="0.25">
      <c r="A98" s="267" t="s">
        <v>76</v>
      </c>
      <c r="B98" s="30" t="s">
        <v>678</v>
      </c>
      <c r="C98" s="63" t="s">
        <v>677</v>
      </c>
      <c r="D98" s="268" t="s">
        <v>494</v>
      </c>
      <c r="E98" s="268" t="s">
        <v>494</v>
      </c>
      <c r="F98" s="268" t="s">
        <v>1156</v>
      </c>
      <c r="G98" s="269">
        <f>VLOOKUP(C98,TECNICAS!$E$12:$K$117,7,FALSE)</f>
        <v>0</v>
      </c>
      <c r="H98" s="267" t="s">
        <v>76</v>
      </c>
    </row>
    <row r="99" spans="1:8" x14ac:dyDescent="0.25">
      <c r="A99" s="267" t="s">
        <v>67</v>
      </c>
      <c r="B99" s="63" t="s">
        <v>743</v>
      </c>
      <c r="C99" s="63" t="s">
        <v>683</v>
      </c>
      <c r="D99" s="268" t="s">
        <v>494</v>
      </c>
      <c r="E99" s="268" t="s">
        <v>494</v>
      </c>
      <c r="F99" s="268" t="s">
        <v>1156</v>
      </c>
      <c r="G99" s="269">
        <f>VLOOKUP(C99,TECNICAS!$E$12:$K$117,7,FALSE)</f>
        <v>0</v>
      </c>
      <c r="H99" s="267" t="s">
        <v>67</v>
      </c>
    </row>
    <row r="100" spans="1:8" x14ac:dyDescent="0.25">
      <c r="A100" s="267" t="s">
        <v>76</v>
      </c>
      <c r="B100" s="63" t="s">
        <v>678</v>
      </c>
      <c r="C100" s="63" t="s">
        <v>683</v>
      </c>
      <c r="D100" s="268" t="s">
        <v>494</v>
      </c>
      <c r="E100" s="268" t="s">
        <v>494</v>
      </c>
      <c r="F100" s="268" t="s">
        <v>1156</v>
      </c>
      <c r="G100" s="269">
        <f>VLOOKUP(C100,TECNICAS!$E$12:$K$117,7,FALSE)</f>
        <v>0</v>
      </c>
      <c r="H100" s="267" t="s">
        <v>76</v>
      </c>
    </row>
    <row r="101" spans="1:8" x14ac:dyDescent="0.25">
      <c r="A101" s="267" t="s">
        <v>67</v>
      </c>
      <c r="B101" s="63" t="s">
        <v>743</v>
      </c>
      <c r="C101" s="63" t="s">
        <v>689</v>
      </c>
      <c r="D101" s="268" t="s">
        <v>494</v>
      </c>
      <c r="E101" s="268" t="s">
        <v>494</v>
      </c>
      <c r="F101" s="268" t="s">
        <v>1156</v>
      </c>
      <c r="G101" s="269">
        <f>VLOOKUP(C101,TECNICAS!$E$12:$K$117,7,FALSE)</f>
        <v>0</v>
      </c>
      <c r="H101" s="267" t="s">
        <v>67</v>
      </c>
    </row>
    <row r="102" spans="1:8" x14ac:dyDescent="0.25">
      <c r="A102" s="267" t="s">
        <v>76</v>
      </c>
      <c r="B102" s="63" t="s">
        <v>639</v>
      </c>
      <c r="C102" s="63" t="s">
        <v>689</v>
      </c>
      <c r="D102" s="268" t="s">
        <v>494</v>
      </c>
      <c r="E102" s="268" t="s">
        <v>494</v>
      </c>
      <c r="F102" s="268" t="s">
        <v>1156</v>
      </c>
      <c r="G102" s="269">
        <f>VLOOKUP(C102,TECNICAS!$E$12:$K$117,7,FALSE)</f>
        <v>0</v>
      </c>
      <c r="H102" s="267" t="s">
        <v>76</v>
      </c>
    </row>
    <row r="103" spans="1:8" x14ac:dyDescent="0.25">
      <c r="A103" s="267" t="s">
        <v>76</v>
      </c>
      <c r="B103" s="63" t="s">
        <v>678</v>
      </c>
      <c r="C103" s="63" t="s">
        <v>689</v>
      </c>
      <c r="D103" s="268" t="s">
        <v>494</v>
      </c>
      <c r="E103" s="268" t="s">
        <v>494</v>
      </c>
      <c r="F103" s="268" t="s">
        <v>1156</v>
      </c>
      <c r="G103" s="269">
        <f>VLOOKUP(C103,TECNICAS!$E$12:$K$117,7,FALSE)</f>
        <v>0</v>
      </c>
      <c r="H103" s="267" t="s">
        <v>76</v>
      </c>
    </row>
    <row r="104" spans="1:8" x14ac:dyDescent="0.25">
      <c r="A104" s="267" t="s">
        <v>76</v>
      </c>
      <c r="B104" s="63" t="s">
        <v>702</v>
      </c>
      <c r="C104" s="63" t="s">
        <v>695</v>
      </c>
      <c r="D104" s="268" t="s">
        <v>494</v>
      </c>
      <c r="E104" s="268" t="s">
        <v>494</v>
      </c>
      <c r="F104" s="268" t="s">
        <v>1156</v>
      </c>
      <c r="G104" s="269">
        <f>VLOOKUP(C104,TECNICAS!$E$12:$K$117,7,FALSE)</f>
        <v>0</v>
      </c>
      <c r="H104" s="267" t="s">
        <v>76</v>
      </c>
    </row>
    <row r="105" spans="1:8" x14ac:dyDescent="0.25">
      <c r="A105" s="267" t="s">
        <v>76</v>
      </c>
      <c r="B105" s="63" t="s">
        <v>1158</v>
      </c>
      <c r="C105" s="63" t="s">
        <v>695</v>
      </c>
      <c r="D105" s="268" t="s">
        <v>494</v>
      </c>
      <c r="E105" s="268" t="s">
        <v>494</v>
      </c>
      <c r="F105" s="268" t="s">
        <v>1156</v>
      </c>
      <c r="G105" s="269">
        <f>VLOOKUP(C105,TECNICAS!$E$12:$K$117,7,FALSE)</f>
        <v>0</v>
      </c>
      <c r="H105" s="267" t="s">
        <v>76</v>
      </c>
    </row>
    <row r="106" spans="1:8" x14ac:dyDescent="0.25">
      <c r="A106" s="267" t="s">
        <v>76</v>
      </c>
      <c r="B106" s="63" t="s">
        <v>702</v>
      </c>
      <c r="C106" s="63" t="s">
        <v>701</v>
      </c>
      <c r="D106" s="268" t="s">
        <v>494</v>
      </c>
      <c r="E106" s="268" t="s">
        <v>494</v>
      </c>
      <c r="F106" s="268" t="s">
        <v>1156</v>
      </c>
      <c r="G106" s="269">
        <f>VLOOKUP(C106,TECNICAS!$E$12:$K$117,7,FALSE)</f>
        <v>0</v>
      </c>
      <c r="H106" s="267" t="s">
        <v>76</v>
      </c>
    </row>
    <row r="107" spans="1:8" x14ac:dyDescent="0.25">
      <c r="A107" s="267" t="s">
        <v>67</v>
      </c>
      <c r="B107" s="30" t="s">
        <v>708</v>
      </c>
      <c r="C107" s="63" t="s">
        <v>707</v>
      </c>
      <c r="D107" s="268" t="s">
        <v>494</v>
      </c>
      <c r="E107" s="268" t="s">
        <v>494</v>
      </c>
      <c r="F107" s="268" t="s">
        <v>1156</v>
      </c>
      <c r="G107" s="269">
        <f>VLOOKUP(C107,TECNICAS!$E$12:$K$117,7,FALSE)</f>
        <v>0</v>
      </c>
      <c r="H107" s="267" t="s">
        <v>67</v>
      </c>
    </row>
    <row r="108" spans="1:8" x14ac:dyDescent="0.25">
      <c r="A108" s="267" t="s">
        <v>76</v>
      </c>
      <c r="B108" s="63" t="s">
        <v>1154</v>
      </c>
      <c r="C108" s="63" t="s">
        <v>713</v>
      </c>
      <c r="D108" s="268" t="s">
        <v>494</v>
      </c>
      <c r="E108" s="268" t="s">
        <v>494</v>
      </c>
      <c r="F108" s="268" t="s">
        <v>1156</v>
      </c>
      <c r="G108" s="269">
        <f>VLOOKUP(C108,TECNICAS!$E$12:$K$117,7,FALSE)</f>
        <v>0</v>
      </c>
      <c r="H108" s="267" t="s">
        <v>76</v>
      </c>
    </row>
    <row r="109" spans="1:8" x14ac:dyDescent="0.25">
      <c r="A109" s="267" t="s">
        <v>76</v>
      </c>
      <c r="B109" s="63" t="s">
        <v>1155</v>
      </c>
      <c r="C109" s="63" t="s">
        <v>713</v>
      </c>
      <c r="D109" s="268" t="s">
        <v>494</v>
      </c>
      <c r="E109" s="268" t="s">
        <v>494</v>
      </c>
      <c r="F109" s="268" t="s">
        <v>1156</v>
      </c>
      <c r="G109" s="269">
        <f>VLOOKUP(C109,TECNICAS!$E$12:$K$117,7,FALSE)</f>
        <v>0</v>
      </c>
      <c r="H109" s="267" t="s">
        <v>76</v>
      </c>
    </row>
    <row r="110" spans="1:8" x14ac:dyDescent="0.25">
      <c r="A110" s="267" t="s">
        <v>76</v>
      </c>
      <c r="B110" s="30" t="s">
        <v>724</v>
      </c>
      <c r="C110" s="63" t="s">
        <v>723</v>
      </c>
      <c r="D110" s="268" t="s">
        <v>494</v>
      </c>
      <c r="E110" s="268" t="s">
        <v>494</v>
      </c>
      <c r="F110" s="268" t="s">
        <v>1156</v>
      </c>
      <c r="G110" s="269">
        <f>VLOOKUP(C110,TECNICAS!$E$12:$K$117,7,FALSE)</f>
        <v>0</v>
      </c>
      <c r="H110" s="267" t="s">
        <v>76</v>
      </c>
    </row>
    <row r="111" spans="1:8" x14ac:dyDescent="0.25">
      <c r="A111" s="267" t="s">
        <v>76</v>
      </c>
      <c r="B111" s="63" t="s">
        <v>903</v>
      </c>
      <c r="C111" s="63" t="s">
        <v>737</v>
      </c>
      <c r="D111" s="268" t="s">
        <v>494</v>
      </c>
      <c r="E111" s="268" t="s">
        <v>494</v>
      </c>
      <c r="F111" s="268" t="s">
        <v>1156</v>
      </c>
      <c r="G111" s="269">
        <f>VLOOKUP(C111,TECNICAS!$E$12:$K$117,7,FALSE)</f>
        <v>0</v>
      </c>
      <c r="H111" s="267" t="s">
        <v>76</v>
      </c>
    </row>
    <row r="112" spans="1:8" x14ac:dyDescent="0.25">
      <c r="A112" s="267" t="s">
        <v>76</v>
      </c>
      <c r="B112" s="63" t="s">
        <v>1159</v>
      </c>
      <c r="C112" s="63" t="s">
        <v>737</v>
      </c>
      <c r="D112" s="268" t="s">
        <v>494</v>
      </c>
      <c r="E112" s="268" t="s">
        <v>494</v>
      </c>
      <c r="F112" s="268" t="s">
        <v>1156</v>
      </c>
      <c r="G112" s="269">
        <f>VLOOKUP(C112,TECNICAS!$E$12:$K$117,7,FALSE)</f>
        <v>0</v>
      </c>
      <c r="H112" s="267" t="s">
        <v>76</v>
      </c>
    </row>
    <row r="113" spans="1:8" x14ac:dyDescent="0.25">
      <c r="A113" s="267" t="s">
        <v>67</v>
      </c>
      <c r="B113" s="30" t="s">
        <v>743</v>
      </c>
      <c r="C113" s="63" t="s">
        <v>742</v>
      </c>
      <c r="D113" s="268" t="s">
        <v>494</v>
      </c>
      <c r="E113" s="268" t="s">
        <v>494</v>
      </c>
      <c r="F113" s="268" t="s">
        <v>1156</v>
      </c>
      <c r="G113" s="269">
        <f>VLOOKUP(C113,TECNICAS!$E$12:$K$117,7,FALSE)</f>
        <v>0</v>
      </c>
      <c r="H113" s="267" t="s">
        <v>67</v>
      </c>
    </row>
    <row r="114" spans="1:8" x14ac:dyDescent="0.25">
      <c r="A114" s="267" t="s">
        <v>76</v>
      </c>
      <c r="B114" s="30" t="s">
        <v>748</v>
      </c>
      <c r="C114" s="63" t="s">
        <v>747</v>
      </c>
      <c r="D114" s="268" t="s">
        <v>494</v>
      </c>
      <c r="E114" s="268" t="s">
        <v>494</v>
      </c>
      <c r="F114" s="268" t="s">
        <v>1156</v>
      </c>
      <c r="G114" s="269">
        <f>VLOOKUP(C114,TECNICAS!$E$12:$K$117,7,FALSE)</f>
        <v>0</v>
      </c>
      <c r="H114" s="267" t="s">
        <v>76</v>
      </c>
    </row>
    <row r="115" spans="1:8" x14ac:dyDescent="0.25">
      <c r="A115" s="267" t="s">
        <v>76</v>
      </c>
      <c r="B115" s="63" t="s">
        <v>1160</v>
      </c>
      <c r="C115" s="63" t="s">
        <v>756</v>
      </c>
      <c r="D115" s="268" t="s">
        <v>494</v>
      </c>
      <c r="E115" s="268" t="s">
        <v>494</v>
      </c>
      <c r="F115" s="268" t="s">
        <v>1156</v>
      </c>
      <c r="G115" s="269">
        <f>VLOOKUP(C115,TECNICAS!$E$12:$K$117,7,FALSE)</f>
        <v>0</v>
      </c>
      <c r="H115" s="267" t="s">
        <v>76</v>
      </c>
    </row>
    <row r="116" spans="1:8" x14ac:dyDescent="0.25">
      <c r="A116" s="267" t="s">
        <v>66</v>
      </c>
      <c r="B116" s="63" t="s">
        <v>1161</v>
      </c>
      <c r="C116" s="63" t="s">
        <v>756</v>
      </c>
      <c r="D116" s="268" t="s">
        <v>494</v>
      </c>
      <c r="E116" s="268" t="s">
        <v>494</v>
      </c>
      <c r="F116" s="268" t="s">
        <v>1156</v>
      </c>
      <c r="G116" s="269">
        <f>VLOOKUP(C116,TECNICAS!$E$12:$K$117,7,FALSE)</f>
        <v>0</v>
      </c>
      <c r="H116" s="267" t="s">
        <v>66</v>
      </c>
    </row>
    <row r="117" spans="1:8" x14ac:dyDescent="0.25">
      <c r="A117" s="267" t="s">
        <v>70</v>
      </c>
      <c r="B117" s="63" t="s">
        <v>1162</v>
      </c>
      <c r="C117" s="63" t="s">
        <v>756</v>
      </c>
      <c r="D117" s="268" t="s">
        <v>494</v>
      </c>
      <c r="E117" s="268" t="s">
        <v>494</v>
      </c>
      <c r="F117" s="268" t="s">
        <v>1156</v>
      </c>
      <c r="G117" s="269">
        <f>VLOOKUP(C117,TECNICAS!$E$12:$K$117,7,FALSE)</f>
        <v>0</v>
      </c>
      <c r="H117" s="267" t="s">
        <v>70</v>
      </c>
    </row>
    <row r="118" spans="1:8" x14ac:dyDescent="0.25">
      <c r="A118" s="267" t="s">
        <v>76</v>
      </c>
      <c r="B118" s="63" t="s">
        <v>1163</v>
      </c>
      <c r="C118" s="63" t="s">
        <v>766</v>
      </c>
      <c r="D118" s="268" t="s">
        <v>494</v>
      </c>
      <c r="E118" s="268" t="s">
        <v>494</v>
      </c>
      <c r="F118" s="268" t="s">
        <v>1156</v>
      </c>
      <c r="G118" s="269">
        <f>VLOOKUP(C118,TECNICAS!$E$12:$K$117,7,FALSE)</f>
        <v>0</v>
      </c>
      <c r="H118" s="267" t="s">
        <v>76</v>
      </c>
    </row>
    <row r="119" spans="1:8" x14ac:dyDescent="0.25">
      <c r="A119" s="267" t="s">
        <v>76</v>
      </c>
      <c r="B119" s="63" t="s">
        <v>485</v>
      </c>
      <c r="C119" s="63" t="s">
        <v>766</v>
      </c>
      <c r="D119" s="268" t="s">
        <v>494</v>
      </c>
      <c r="E119" s="268" t="s">
        <v>494</v>
      </c>
      <c r="F119" s="268" t="s">
        <v>1156</v>
      </c>
      <c r="G119" s="269">
        <f>VLOOKUP(C119,TECNICAS!$E$12:$K$117,7,FALSE)</f>
        <v>0</v>
      </c>
      <c r="H119" s="267" t="s">
        <v>76</v>
      </c>
    </row>
    <row r="120" spans="1:8" x14ac:dyDescent="0.25">
      <c r="A120" s="267" t="s">
        <v>76</v>
      </c>
      <c r="B120" s="63" t="s">
        <v>780</v>
      </c>
      <c r="C120" s="63" t="s">
        <v>774</v>
      </c>
      <c r="D120" s="268" t="s">
        <v>494</v>
      </c>
      <c r="E120" s="268" t="s">
        <v>494</v>
      </c>
      <c r="F120" s="268" t="s">
        <v>1156</v>
      </c>
      <c r="G120" s="269">
        <f>VLOOKUP(C120,TECNICAS!$E$12:$K$117,7,FALSE)</f>
        <v>0</v>
      </c>
      <c r="H120" s="267" t="s">
        <v>76</v>
      </c>
    </row>
    <row r="121" spans="1:8" x14ac:dyDescent="0.25">
      <c r="A121" s="267" t="s">
        <v>66</v>
      </c>
      <c r="B121" s="63" t="s">
        <v>1164</v>
      </c>
      <c r="C121" s="63" t="s">
        <v>774</v>
      </c>
      <c r="D121" s="268" t="s">
        <v>494</v>
      </c>
      <c r="E121" s="268" t="s">
        <v>494</v>
      </c>
      <c r="F121" s="268" t="s">
        <v>1156</v>
      </c>
      <c r="G121" s="269">
        <f>VLOOKUP(C121,TECNICAS!$E$12:$K$117,7,FALSE)</f>
        <v>0</v>
      </c>
      <c r="H121" s="267" t="s">
        <v>66</v>
      </c>
    </row>
    <row r="122" spans="1:8" x14ac:dyDescent="0.25">
      <c r="A122" s="267" t="s">
        <v>70</v>
      </c>
      <c r="B122" s="63" t="s">
        <v>1165</v>
      </c>
      <c r="C122" s="63" t="s">
        <v>774</v>
      </c>
      <c r="D122" s="268" t="s">
        <v>494</v>
      </c>
      <c r="E122" s="268" t="s">
        <v>494</v>
      </c>
      <c r="F122" s="268" t="s">
        <v>1156</v>
      </c>
      <c r="G122" s="269">
        <f>VLOOKUP(C122,TECNICAS!$E$12:$K$117,7,FALSE)</f>
        <v>0</v>
      </c>
      <c r="H122" s="267" t="s">
        <v>70</v>
      </c>
    </row>
    <row r="123" spans="1:8" x14ac:dyDescent="0.25">
      <c r="A123" s="267" t="s">
        <v>76</v>
      </c>
      <c r="B123" s="30" t="s">
        <v>780</v>
      </c>
      <c r="C123" s="63" t="s">
        <v>779</v>
      </c>
      <c r="D123" s="268" t="s">
        <v>494</v>
      </c>
      <c r="E123" s="268" t="s">
        <v>494</v>
      </c>
      <c r="F123" s="268" t="s">
        <v>1156</v>
      </c>
      <c r="G123" s="269">
        <f>VLOOKUP(C123,TECNICAS!$E$12:$K$117,7,FALSE)</f>
        <v>0</v>
      </c>
      <c r="H123" s="267" t="s">
        <v>76</v>
      </c>
    </row>
    <row r="124" spans="1:8" x14ac:dyDescent="0.25">
      <c r="A124" s="267" t="s">
        <v>76</v>
      </c>
      <c r="B124" s="63" t="s">
        <v>780</v>
      </c>
      <c r="C124" s="63" t="s">
        <v>784</v>
      </c>
      <c r="D124" s="268" t="s">
        <v>494</v>
      </c>
      <c r="E124" s="268" t="s">
        <v>494</v>
      </c>
      <c r="F124" s="268" t="s">
        <v>1156</v>
      </c>
      <c r="G124" s="269">
        <f>VLOOKUP(C124,TECNICAS!$E$12:$K$117,7,FALSE)</f>
        <v>0</v>
      </c>
      <c r="H124" s="267" t="s">
        <v>76</v>
      </c>
    </row>
    <row r="125" spans="1:8" x14ac:dyDescent="0.25">
      <c r="A125" s="267" t="s">
        <v>70</v>
      </c>
      <c r="B125" s="63" t="s">
        <v>1165</v>
      </c>
      <c r="C125" s="63" t="s">
        <v>784</v>
      </c>
      <c r="D125" s="268" t="s">
        <v>494</v>
      </c>
      <c r="E125" s="268" t="s">
        <v>494</v>
      </c>
      <c r="F125" s="268" t="s">
        <v>1156</v>
      </c>
      <c r="G125" s="269">
        <f>VLOOKUP(C125,TECNICAS!$E$12:$K$117,7,FALSE)</f>
        <v>0</v>
      </c>
      <c r="H125" s="267" t="s">
        <v>70</v>
      </c>
    </row>
    <row r="126" spans="1:8" x14ac:dyDescent="0.25">
      <c r="A126" s="267" t="s">
        <v>76</v>
      </c>
      <c r="B126" s="30" t="s">
        <v>780</v>
      </c>
      <c r="C126" s="63" t="s">
        <v>789</v>
      </c>
      <c r="D126" s="268" t="s">
        <v>494</v>
      </c>
      <c r="E126" s="268" t="s">
        <v>494</v>
      </c>
      <c r="F126" s="268" t="s">
        <v>1156</v>
      </c>
      <c r="G126" s="269">
        <f>VLOOKUP(C126,TECNICAS!$E$12:$K$117,7,FALSE)</f>
        <v>0</v>
      </c>
      <c r="H126" s="267" t="s">
        <v>76</v>
      </c>
    </row>
    <row r="127" spans="1:8" x14ac:dyDescent="0.25">
      <c r="A127" s="267" t="s">
        <v>76</v>
      </c>
      <c r="B127" s="63" t="s">
        <v>1160</v>
      </c>
      <c r="C127" s="63" t="s">
        <v>796</v>
      </c>
      <c r="D127" s="268" t="s">
        <v>494</v>
      </c>
      <c r="E127" s="268" t="s">
        <v>494</v>
      </c>
      <c r="F127" s="268" t="s">
        <v>1156</v>
      </c>
      <c r="G127" s="269">
        <f>VLOOKUP(C127,TECNICAS!$E$12:$K$117,7,FALSE)</f>
        <v>0</v>
      </c>
      <c r="H127" s="267" t="s">
        <v>76</v>
      </c>
    </row>
    <row r="128" spans="1:8" x14ac:dyDescent="0.25">
      <c r="A128" s="267" t="s">
        <v>76</v>
      </c>
      <c r="B128" s="63" t="s">
        <v>903</v>
      </c>
      <c r="C128" s="63" t="s">
        <v>796</v>
      </c>
      <c r="D128" s="268" t="s">
        <v>494</v>
      </c>
      <c r="E128" s="268" t="s">
        <v>494</v>
      </c>
      <c r="F128" s="268" t="s">
        <v>1156</v>
      </c>
      <c r="G128" s="269">
        <f>VLOOKUP(C128,TECNICAS!$E$12:$K$117,7,FALSE)</f>
        <v>0</v>
      </c>
      <c r="H128" s="267" t="s">
        <v>76</v>
      </c>
    </row>
    <row r="129" spans="1:8" x14ac:dyDescent="0.25">
      <c r="A129" s="267" t="s">
        <v>76</v>
      </c>
      <c r="B129" s="63" t="s">
        <v>1159</v>
      </c>
      <c r="C129" s="63" t="s">
        <v>796</v>
      </c>
      <c r="D129" s="268" t="s">
        <v>494</v>
      </c>
      <c r="E129" s="268" t="s">
        <v>494</v>
      </c>
      <c r="F129" s="268" t="s">
        <v>1156</v>
      </c>
      <c r="G129" s="269">
        <f>VLOOKUP(C129,TECNICAS!$E$12:$K$117,7,FALSE)</f>
        <v>0</v>
      </c>
      <c r="H129" s="267" t="s">
        <v>76</v>
      </c>
    </row>
    <row r="130" spans="1:8" x14ac:dyDescent="0.25">
      <c r="A130" s="267" t="s">
        <v>66</v>
      </c>
      <c r="B130" s="63" t="s">
        <v>1166</v>
      </c>
      <c r="C130" s="63" t="s">
        <v>796</v>
      </c>
      <c r="D130" s="268" t="s">
        <v>494</v>
      </c>
      <c r="E130" s="268" t="s">
        <v>494</v>
      </c>
      <c r="F130" s="268" t="s">
        <v>1156</v>
      </c>
      <c r="G130" s="269">
        <f>VLOOKUP(C130,TECNICAS!$E$12:$K$117,7,FALSE)</f>
        <v>0</v>
      </c>
      <c r="H130" s="267" t="s">
        <v>66</v>
      </c>
    </row>
    <row r="131" spans="1:8" x14ac:dyDescent="0.25">
      <c r="A131" s="267" t="s">
        <v>67</v>
      </c>
      <c r="B131" s="63" t="s">
        <v>511</v>
      </c>
      <c r="C131" s="63" t="s">
        <v>804</v>
      </c>
      <c r="D131" s="268" t="s">
        <v>494</v>
      </c>
      <c r="E131" s="268" t="s">
        <v>494</v>
      </c>
      <c r="F131" s="268" t="s">
        <v>1156</v>
      </c>
      <c r="G131" s="269">
        <f>VLOOKUP(C131,TECNICAS!$E$12:$K$117,7,FALSE)</f>
        <v>0</v>
      </c>
      <c r="H131" s="267" t="s">
        <v>67</v>
      </c>
    </row>
    <row r="132" spans="1:8" x14ac:dyDescent="0.25">
      <c r="A132" s="267" t="s">
        <v>67</v>
      </c>
      <c r="B132" s="63" t="s">
        <v>1167</v>
      </c>
      <c r="C132" s="63" t="s">
        <v>804</v>
      </c>
      <c r="D132" s="268" t="s">
        <v>494</v>
      </c>
      <c r="E132" s="268" t="s">
        <v>494</v>
      </c>
      <c r="F132" s="268" t="s">
        <v>1156</v>
      </c>
      <c r="G132" s="269">
        <f>VLOOKUP(C132,TECNICAS!$E$12:$K$117,7,FALSE)</f>
        <v>0</v>
      </c>
      <c r="H132" s="267" t="s">
        <v>67</v>
      </c>
    </row>
    <row r="133" spans="1:8" x14ac:dyDescent="0.25">
      <c r="A133" s="267" t="s">
        <v>76</v>
      </c>
      <c r="B133" s="63" t="s">
        <v>505</v>
      </c>
      <c r="C133" s="63" t="s">
        <v>804</v>
      </c>
      <c r="D133" s="268" t="s">
        <v>494</v>
      </c>
      <c r="E133" s="268" t="s">
        <v>494</v>
      </c>
      <c r="F133" s="268" t="s">
        <v>1156</v>
      </c>
      <c r="G133" s="269">
        <f>VLOOKUP(C133,TECNICAS!$E$12:$K$117,7,FALSE)</f>
        <v>0</v>
      </c>
      <c r="H133" s="267" t="s">
        <v>76</v>
      </c>
    </row>
    <row r="134" spans="1:8" x14ac:dyDescent="0.25">
      <c r="A134" s="267" t="s">
        <v>66</v>
      </c>
      <c r="B134" s="63" t="s">
        <v>1168</v>
      </c>
      <c r="C134" s="63" t="s">
        <v>804</v>
      </c>
      <c r="D134" s="268" t="s">
        <v>494</v>
      </c>
      <c r="E134" s="268" t="s">
        <v>494</v>
      </c>
      <c r="F134" s="268" t="s">
        <v>1156</v>
      </c>
      <c r="G134" s="269">
        <f>VLOOKUP(C134,TECNICAS!$E$12:$K$117,7,FALSE)</f>
        <v>0</v>
      </c>
      <c r="H134" s="267" t="s">
        <v>66</v>
      </c>
    </row>
    <row r="135" spans="1:8" x14ac:dyDescent="0.25">
      <c r="A135" s="267" t="s">
        <v>70</v>
      </c>
      <c r="B135" s="63" t="s">
        <v>1169</v>
      </c>
      <c r="C135" s="63" t="s">
        <v>804</v>
      </c>
      <c r="D135" s="268" t="s">
        <v>494</v>
      </c>
      <c r="E135" s="268" t="s">
        <v>494</v>
      </c>
      <c r="F135" s="268" t="s">
        <v>1156</v>
      </c>
      <c r="G135" s="269">
        <f>VLOOKUP(C135,TECNICAS!$E$12:$K$117,7,FALSE)</f>
        <v>0</v>
      </c>
      <c r="H135" s="267" t="s">
        <v>70</v>
      </c>
    </row>
    <row r="136" spans="1:8" x14ac:dyDescent="0.25">
      <c r="A136" s="267" t="s">
        <v>76</v>
      </c>
      <c r="B136" s="63" t="s">
        <v>903</v>
      </c>
      <c r="C136" s="63" t="s">
        <v>809</v>
      </c>
      <c r="D136" s="268" t="s">
        <v>494</v>
      </c>
      <c r="E136" s="268" t="s">
        <v>494</v>
      </c>
      <c r="F136" s="268" t="s">
        <v>1156</v>
      </c>
      <c r="G136" s="269">
        <f>VLOOKUP(C136,TECNICAS!$E$12:$K$117,7,FALSE)</f>
        <v>0</v>
      </c>
      <c r="H136" s="267" t="s">
        <v>76</v>
      </c>
    </row>
    <row r="137" spans="1:8" x14ac:dyDescent="0.25">
      <c r="A137" s="267" t="s">
        <v>76</v>
      </c>
      <c r="B137" s="63" t="s">
        <v>1159</v>
      </c>
      <c r="C137" s="63" t="s">
        <v>809</v>
      </c>
      <c r="D137" s="268" t="s">
        <v>494</v>
      </c>
      <c r="E137" s="268" t="s">
        <v>494</v>
      </c>
      <c r="F137" s="268" t="s">
        <v>1156</v>
      </c>
      <c r="G137" s="269">
        <f>VLOOKUP(C137,TECNICAS!$E$12:$K$117,7,FALSE)</f>
        <v>0</v>
      </c>
      <c r="H137" s="267" t="s">
        <v>76</v>
      </c>
    </row>
    <row r="138" spans="1:8" x14ac:dyDescent="0.25">
      <c r="A138" s="267" t="s">
        <v>76</v>
      </c>
      <c r="B138" s="63" t="s">
        <v>325</v>
      </c>
      <c r="C138" s="63" t="s">
        <v>825</v>
      </c>
      <c r="D138" s="268" t="s">
        <v>494</v>
      </c>
      <c r="E138" s="268" t="s">
        <v>494</v>
      </c>
      <c r="F138" s="268" t="s">
        <v>1156</v>
      </c>
      <c r="G138" s="269">
        <f>VLOOKUP(C138,TECNICAS!$E$12:$K$117,7,FALSE)</f>
        <v>0</v>
      </c>
      <c r="H138" s="267" t="s">
        <v>76</v>
      </c>
    </row>
    <row r="139" spans="1:8" x14ac:dyDescent="0.25">
      <c r="A139" s="267" t="s">
        <v>76</v>
      </c>
      <c r="B139" s="63" t="s">
        <v>1170</v>
      </c>
      <c r="C139" s="63" t="s">
        <v>825</v>
      </c>
      <c r="D139" s="268" t="s">
        <v>494</v>
      </c>
      <c r="E139" s="268" t="s">
        <v>494</v>
      </c>
      <c r="F139" s="268" t="s">
        <v>1156</v>
      </c>
      <c r="G139" s="269">
        <f>VLOOKUP(C139,TECNICAS!$E$12:$K$117,7,FALSE)</f>
        <v>0</v>
      </c>
      <c r="H139" s="267" t="s">
        <v>76</v>
      </c>
    </row>
    <row r="140" spans="1:8" x14ac:dyDescent="0.25">
      <c r="A140" s="267" t="s">
        <v>76</v>
      </c>
      <c r="B140" s="63" t="s">
        <v>1153</v>
      </c>
      <c r="C140" s="63" t="s">
        <v>825</v>
      </c>
      <c r="D140" s="268" t="s">
        <v>494</v>
      </c>
      <c r="E140" s="268" t="s">
        <v>494</v>
      </c>
      <c r="F140" s="268" t="s">
        <v>1156</v>
      </c>
      <c r="G140" s="269">
        <f>VLOOKUP(C140,TECNICAS!$E$12:$K$117,7,FALSE)</f>
        <v>0</v>
      </c>
      <c r="H140" s="267" t="s">
        <v>76</v>
      </c>
    </row>
    <row r="141" spans="1:8" x14ac:dyDescent="0.25">
      <c r="A141" s="267" t="s">
        <v>76</v>
      </c>
      <c r="B141" s="63" t="s">
        <v>1171</v>
      </c>
      <c r="C141" s="63" t="s">
        <v>825</v>
      </c>
      <c r="D141" s="268" t="s">
        <v>494</v>
      </c>
      <c r="E141" s="268" t="s">
        <v>494</v>
      </c>
      <c r="F141" s="268" t="s">
        <v>1156</v>
      </c>
      <c r="G141" s="269">
        <f>VLOOKUP(C141,TECNICAS!$E$12:$K$117,7,FALSE)</f>
        <v>0</v>
      </c>
      <c r="H141" s="267" t="s">
        <v>76</v>
      </c>
    </row>
    <row r="142" spans="1:8" x14ac:dyDescent="0.25">
      <c r="A142" s="267" t="s">
        <v>76</v>
      </c>
      <c r="B142" s="63" t="s">
        <v>1170</v>
      </c>
      <c r="C142" s="63" t="s">
        <v>836</v>
      </c>
      <c r="D142" s="268" t="s">
        <v>494</v>
      </c>
      <c r="E142" s="268" t="s">
        <v>494</v>
      </c>
      <c r="F142" s="268" t="s">
        <v>1156</v>
      </c>
      <c r="G142" s="269">
        <f>VLOOKUP(C142,TECNICAS!$E$12:$K$117,7,FALSE)</f>
        <v>0</v>
      </c>
      <c r="H142" s="267" t="s">
        <v>76</v>
      </c>
    </row>
    <row r="143" spans="1:8" x14ac:dyDescent="0.25">
      <c r="A143" s="267" t="s">
        <v>76</v>
      </c>
      <c r="B143" s="63" t="s">
        <v>342</v>
      </c>
      <c r="C143" s="63" t="s">
        <v>836</v>
      </c>
      <c r="D143" s="268" t="s">
        <v>494</v>
      </c>
      <c r="E143" s="268" t="s">
        <v>494</v>
      </c>
      <c r="F143" s="268" t="s">
        <v>1156</v>
      </c>
      <c r="G143" s="269">
        <f>VLOOKUP(C143,TECNICAS!$E$12:$K$117,7,FALSE)</f>
        <v>0</v>
      </c>
      <c r="H143" s="267" t="s">
        <v>76</v>
      </c>
    </row>
    <row r="144" spans="1:8" x14ac:dyDescent="0.25">
      <c r="A144" s="267" t="s">
        <v>67</v>
      </c>
      <c r="B144" s="63" t="s">
        <v>1172</v>
      </c>
      <c r="C144" s="63" t="s">
        <v>845</v>
      </c>
      <c r="D144" s="268" t="s">
        <v>494</v>
      </c>
      <c r="E144" s="268" t="s">
        <v>494</v>
      </c>
      <c r="F144" s="268" t="s">
        <v>1156</v>
      </c>
      <c r="G144" s="269">
        <f>VLOOKUP(C144,TECNICAS!$E$12:$K$117,7,FALSE)</f>
        <v>0</v>
      </c>
      <c r="H144" s="267" t="s">
        <v>67</v>
      </c>
    </row>
    <row r="145" spans="1:8" x14ac:dyDescent="0.25">
      <c r="A145" s="267" t="s">
        <v>76</v>
      </c>
      <c r="B145" s="63" t="s">
        <v>1170</v>
      </c>
      <c r="C145" s="63" t="s">
        <v>845</v>
      </c>
      <c r="D145" s="268" t="s">
        <v>494</v>
      </c>
      <c r="E145" s="268" t="s">
        <v>494</v>
      </c>
      <c r="F145" s="268" t="s">
        <v>1156</v>
      </c>
      <c r="G145" s="269">
        <f>VLOOKUP(C145,TECNICAS!$E$12:$K$117,7,FALSE)</f>
        <v>0</v>
      </c>
      <c r="H145" s="267" t="s">
        <v>76</v>
      </c>
    </row>
    <row r="146" spans="1:8" x14ac:dyDescent="0.25">
      <c r="A146" s="267" t="s">
        <v>76</v>
      </c>
      <c r="B146" s="63" t="s">
        <v>325</v>
      </c>
      <c r="C146" s="63" t="s">
        <v>845</v>
      </c>
      <c r="D146" s="268" t="s">
        <v>494</v>
      </c>
      <c r="E146" s="268" t="s">
        <v>494</v>
      </c>
      <c r="F146" s="268" t="s">
        <v>1156</v>
      </c>
      <c r="G146" s="269">
        <f>VLOOKUP(C146,TECNICAS!$E$12:$K$117,7,FALSE)</f>
        <v>0</v>
      </c>
      <c r="H146" s="267" t="s">
        <v>76</v>
      </c>
    </row>
    <row r="147" spans="1:8" x14ac:dyDescent="0.25">
      <c r="A147" s="267" t="s">
        <v>76</v>
      </c>
      <c r="B147" s="63" t="s">
        <v>1153</v>
      </c>
      <c r="C147" s="63" t="s">
        <v>845</v>
      </c>
      <c r="D147" s="268" t="s">
        <v>494</v>
      </c>
      <c r="E147" s="268" t="s">
        <v>494</v>
      </c>
      <c r="F147" s="268" t="s">
        <v>1156</v>
      </c>
      <c r="G147" s="269">
        <f>VLOOKUP(C147,TECNICAS!$E$12:$K$117,7,FALSE)</f>
        <v>0</v>
      </c>
      <c r="H147" s="267" t="s">
        <v>76</v>
      </c>
    </row>
    <row r="148" spans="1:8" x14ac:dyDescent="0.25">
      <c r="A148" s="267" t="s">
        <v>76</v>
      </c>
      <c r="B148" s="63" t="s">
        <v>342</v>
      </c>
      <c r="C148" s="63" t="s">
        <v>845</v>
      </c>
      <c r="D148" s="268" t="s">
        <v>494</v>
      </c>
      <c r="E148" s="268" t="s">
        <v>494</v>
      </c>
      <c r="F148" s="268" t="s">
        <v>1156</v>
      </c>
      <c r="G148" s="269">
        <f>VLOOKUP(C148,TECNICAS!$E$12:$K$117,7,FALSE)</f>
        <v>0</v>
      </c>
      <c r="H148" s="267" t="s">
        <v>76</v>
      </c>
    </row>
    <row r="149" spans="1:8" x14ac:dyDescent="0.25">
      <c r="A149" s="267" t="s">
        <v>76</v>
      </c>
      <c r="B149" s="63" t="s">
        <v>1171</v>
      </c>
      <c r="C149" s="63" t="s">
        <v>845</v>
      </c>
      <c r="D149" s="268" t="s">
        <v>494</v>
      </c>
      <c r="E149" s="268" t="s">
        <v>494</v>
      </c>
      <c r="F149" s="268" t="s">
        <v>1156</v>
      </c>
      <c r="G149" s="269">
        <f>VLOOKUP(C149,TECNICAS!$E$12:$K$117,7,FALSE)</f>
        <v>0</v>
      </c>
      <c r="H149" s="267" t="s">
        <v>76</v>
      </c>
    </row>
    <row r="150" spans="1:8" x14ac:dyDescent="0.25">
      <c r="A150" s="267" t="s">
        <v>76</v>
      </c>
      <c r="B150" s="63" t="s">
        <v>1153</v>
      </c>
      <c r="C150" s="63" t="s">
        <v>856</v>
      </c>
      <c r="D150" s="268" t="s">
        <v>494</v>
      </c>
      <c r="E150" s="268" t="s">
        <v>494</v>
      </c>
      <c r="F150" s="268" t="s">
        <v>1156</v>
      </c>
      <c r="G150" s="269">
        <f>VLOOKUP(C150,TECNICAS!$E$12:$K$117,7,FALSE)</f>
        <v>0</v>
      </c>
      <c r="H150" s="267" t="s">
        <v>76</v>
      </c>
    </row>
    <row r="151" spans="1:8" x14ac:dyDescent="0.25">
      <c r="A151" s="267" t="s">
        <v>76</v>
      </c>
      <c r="B151" s="63" t="s">
        <v>342</v>
      </c>
      <c r="C151" s="63" t="s">
        <v>856</v>
      </c>
      <c r="D151" s="268" t="s">
        <v>494</v>
      </c>
      <c r="E151" s="268" t="s">
        <v>494</v>
      </c>
      <c r="F151" s="268" t="s">
        <v>1156</v>
      </c>
      <c r="G151" s="269">
        <f>VLOOKUP(C151,TECNICAS!$E$12:$K$117,7,FALSE)</f>
        <v>0</v>
      </c>
      <c r="H151" s="267" t="s">
        <v>76</v>
      </c>
    </row>
    <row r="152" spans="1:8" x14ac:dyDescent="0.25">
      <c r="A152" s="267" t="s">
        <v>76</v>
      </c>
      <c r="B152" s="30" t="s">
        <v>342</v>
      </c>
      <c r="C152" s="63" t="s">
        <v>862</v>
      </c>
      <c r="D152" s="268" t="s">
        <v>494</v>
      </c>
      <c r="E152" s="268" t="s">
        <v>494</v>
      </c>
      <c r="F152" s="268" t="s">
        <v>1156</v>
      </c>
      <c r="G152" s="269">
        <f>VLOOKUP(C152,TECNICAS!$E$12:$K$117,7,FALSE)</f>
        <v>0</v>
      </c>
      <c r="H152" s="267" t="s">
        <v>76</v>
      </c>
    </row>
    <row r="153" spans="1:8" x14ac:dyDescent="0.25">
      <c r="A153" s="267" t="s">
        <v>76</v>
      </c>
      <c r="B153" s="268" t="s">
        <v>872</v>
      </c>
      <c r="C153" s="63" t="s">
        <v>871</v>
      </c>
      <c r="D153" s="268" t="s">
        <v>494</v>
      </c>
      <c r="E153" s="268" t="s">
        <v>494</v>
      </c>
      <c r="F153" s="268" t="s">
        <v>1156</v>
      </c>
      <c r="G153" s="269">
        <f>VLOOKUP(C153,TECNICAS!$E$12:$K$117,7,FALSE)</f>
        <v>0</v>
      </c>
      <c r="H153" s="267" t="s">
        <v>76</v>
      </c>
    </row>
    <row r="154" spans="1:8" x14ac:dyDescent="0.25">
      <c r="A154" s="267" t="s">
        <v>76</v>
      </c>
      <c r="B154" s="211" t="s">
        <v>1153</v>
      </c>
      <c r="C154" s="63" t="s">
        <v>877</v>
      </c>
      <c r="D154" s="268" t="s">
        <v>494</v>
      </c>
      <c r="E154" s="268" t="s">
        <v>494</v>
      </c>
      <c r="F154" s="268" t="s">
        <v>1156</v>
      </c>
      <c r="G154" s="269">
        <f>VLOOKUP(C154,TECNICAS!$E$12:$K$117,7,FALSE)</f>
        <v>0</v>
      </c>
      <c r="H154" s="267" t="s">
        <v>76</v>
      </c>
    </row>
    <row r="155" spans="1:8" x14ac:dyDescent="0.25">
      <c r="A155" s="267" t="s">
        <v>76</v>
      </c>
      <c r="B155" s="211" t="s">
        <v>342</v>
      </c>
      <c r="C155" s="63" t="s">
        <v>877</v>
      </c>
      <c r="D155" s="268" t="s">
        <v>494</v>
      </c>
      <c r="E155" s="268" t="s">
        <v>494</v>
      </c>
      <c r="F155" s="268" t="s">
        <v>1156</v>
      </c>
      <c r="G155" s="269">
        <f>VLOOKUP(C155,TECNICAS!$E$12:$K$117,7,FALSE)</f>
        <v>0</v>
      </c>
      <c r="H155" s="267" t="s">
        <v>76</v>
      </c>
    </row>
    <row r="156" spans="1:8" x14ac:dyDescent="0.25">
      <c r="A156" s="267" t="s">
        <v>76</v>
      </c>
      <c r="B156" s="211" t="s">
        <v>1160</v>
      </c>
      <c r="C156" s="63" t="s">
        <v>877</v>
      </c>
      <c r="D156" s="268" t="s">
        <v>494</v>
      </c>
      <c r="E156" s="268" t="s">
        <v>494</v>
      </c>
      <c r="F156" s="268" t="s">
        <v>1156</v>
      </c>
      <c r="G156" s="269">
        <f>VLOOKUP(C156,TECNICAS!$E$12:$K$117,7,FALSE)</f>
        <v>0</v>
      </c>
      <c r="H156" s="267" t="s">
        <v>76</v>
      </c>
    </row>
    <row r="157" spans="1:8" x14ac:dyDescent="0.25">
      <c r="A157" s="267" t="s">
        <v>76</v>
      </c>
      <c r="B157" s="211" t="s">
        <v>1153</v>
      </c>
      <c r="C157" s="63" t="s">
        <v>883</v>
      </c>
      <c r="D157" s="268" t="s">
        <v>494</v>
      </c>
      <c r="E157" s="268" t="s">
        <v>494</v>
      </c>
      <c r="F157" s="268" t="s">
        <v>1156</v>
      </c>
      <c r="G157" s="269">
        <f>VLOOKUP(C157,TECNICAS!$E$12:$K$117,7,FALSE)</f>
        <v>0</v>
      </c>
      <c r="H157" s="267" t="s">
        <v>76</v>
      </c>
    </row>
    <row r="158" spans="1:8" x14ac:dyDescent="0.25">
      <c r="A158" s="267" t="s">
        <v>76</v>
      </c>
      <c r="B158" s="211" t="s">
        <v>342</v>
      </c>
      <c r="C158" s="63" t="s">
        <v>883</v>
      </c>
      <c r="D158" s="268" t="s">
        <v>494</v>
      </c>
      <c r="E158" s="268" t="s">
        <v>494</v>
      </c>
      <c r="F158" s="268" t="s">
        <v>1156</v>
      </c>
      <c r="G158" s="269">
        <f>VLOOKUP(C158,TECNICAS!$E$12:$K$117,7,FALSE)</f>
        <v>0</v>
      </c>
      <c r="H158" s="267" t="s">
        <v>76</v>
      </c>
    </row>
    <row r="159" spans="1:8" x14ac:dyDescent="0.25">
      <c r="A159" s="267" t="s">
        <v>76</v>
      </c>
      <c r="B159" s="211" t="s">
        <v>1160</v>
      </c>
      <c r="C159" s="63" t="s">
        <v>883</v>
      </c>
      <c r="D159" s="268" t="s">
        <v>494</v>
      </c>
      <c r="E159" s="268" t="s">
        <v>494</v>
      </c>
      <c r="F159" s="268" t="s">
        <v>1156</v>
      </c>
      <c r="G159" s="269">
        <f>VLOOKUP(C159,TECNICAS!$E$12:$K$117,7,FALSE)</f>
        <v>0</v>
      </c>
      <c r="H159" s="267" t="s">
        <v>76</v>
      </c>
    </row>
    <row r="160" spans="1:8" x14ac:dyDescent="0.25">
      <c r="A160" s="267" t="s">
        <v>76</v>
      </c>
      <c r="B160" s="268" t="s">
        <v>872</v>
      </c>
      <c r="C160" s="63" t="s">
        <v>892</v>
      </c>
      <c r="D160" s="268" t="s">
        <v>494</v>
      </c>
      <c r="E160" s="268" t="s">
        <v>494</v>
      </c>
      <c r="F160" s="268" t="s">
        <v>1156</v>
      </c>
      <c r="G160" s="269">
        <f>VLOOKUP(C160,TECNICAS!$E$12:$K$117,7,FALSE)</f>
        <v>0</v>
      </c>
      <c r="H160" s="267" t="s">
        <v>76</v>
      </c>
    </row>
    <row r="161" spans="1:8" x14ac:dyDescent="0.25">
      <c r="A161" s="267" t="s">
        <v>76</v>
      </c>
      <c r="B161" s="211" t="s">
        <v>903</v>
      </c>
      <c r="C161" s="63" t="s">
        <v>897</v>
      </c>
      <c r="D161" s="268" t="s">
        <v>494</v>
      </c>
      <c r="E161" s="268" t="s">
        <v>494</v>
      </c>
      <c r="F161" s="268" t="s">
        <v>1156</v>
      </c>
      <c r="G161" s="269">
        <f>VLOOKUP(C161,TECNICAS!$E$12:$K$117,7,FALSE)</f>
        <v>0</v>
      </c>
      <c r="H161" s="267" t="s">
        <v>76</v>
      </c>
    </row>
    <row r="162" spans="1:8" x14ac:dyDescent="0.25">
      <c r="A162" s="267" t="s">
        <v>76</v>
      </c>
      <c r="B162" s="211" t="s">
        <v>1159</v>
      </c>
      <c r="C162" s="63" t="s">
        <v>897</v>
      </c>
      <c r="D162" s="268" t="s">
        <v>494</v>
      </c>
      <c r="E162" s="268" t="s">
        <v>494</v>
      </c>
      <c r="F162" s="268" t="s">
        <v>1156</v>
      </c>
      <c r="G162" s="269">
        <f>VLOOKUP(C162,TECNICAS!$E$12:$K$117,7,FALSE)</f>
        <v>0</v>
      </c>
      <c r="H162" s="267" t="s">
        <v>76</v>
      </c>
    </row>
    <row r="163" spans="1:8" x14ac:dyDescent="0.25">
      <c r="A163" s="267" t="s">
        <v>76</v>
      </c>
      <c r="B163" s="268" t="s">
        <v>903</v>
      </c>
      <c r="C163" s="63" t="s">
        <v>902</v>
      </c>
      <c r="D163" s="268" t="s">
        <v>494</v>
      </c>
      <c r="E163" s="268" t="s">
        <v>494</v>
      </c>
      <c r="F163" s="268" t="s">
        <v>1156</v>
      </c>
      <c r="G163" s="269">
        <f>VLOOKUP(C163,TECNICAS!$E$12:$K$117,7,FALSE)</f>
        <v>0</v>
      </c>
      <c r="H163" s="267" t="s">
        <v>76</v>
      </c>
    </row>
    <row r="164" spans="1:8" x14ac:dyDescent="0.25">
      <c r="A164" s="267" t="s">
        <v>76</v>
      </c>
      <c r="B164" s="268" t="s">
        <v>903</v>
      </c>
      <c r="C164" s="63" t="s">
        <v>908</v>
      </c>
      <c r="D164" s="268" t="s">
        <v>494</v>
      </c>
      <c r="E164" s="268" t="s">
        <v>494</v>
      </c>
      <c r="F164" s="268" t="s">
        <v>1156</v>
      </c>
      <c r="G164" s="269">
        <f>VLOOKUP(C164,TECNICAS!$E$12:$K$117,7,FALSE)</f>
        <v>0</v>
      </c>
      <c r="H164" s="267" t="s">
        <v>76</v>
      </c>
    </row>
    <row r="165" spans="1:8" x14ac:dyDescent="0.25">
      <c r="A165" s="267" t="s">
        <v>76</v>
      </c>
      <c r="B165" s="268" t="s">
        <v>872</v>
      </c>
      <c r="C165" s="63" t="s">
        <v>913</v>
      </c>
      <c r="D165" s="268" t="s">
        <v>494</v>
      </c>
      <c r="E165" s="268" t="s">
        <v>494</v>
      </c>
      <c r="F165" s="268" t="s">
        <v>1156</v>
      </c>
      <c r="G165" s="269">
        <f>VLOOKUP(C165,TECNICAS!$E$12:$K$117,7,FALSE)</f>
        <v>0</v>
      </c>
      <c r="H165" s="267" t="s">
        <v>76</v>
      </c>
    </row>
    <row r="166" spans="1:8" x14ac:dyDescent="0.25">
      <c r="A166" s="267" t="s">
        <v>66</v>
      </c>
      <c r="B166" s="268" t="s">
        <v>924</v>
      </c>
      <c r="C166" s="63" t="s">
        <v>923</v>
      </c>
      <c r="D166" s="268" t="s">
        <v>494</v>
      </c>
      <c r="E166" s="268" t="s">
        <v>494</v>
      </c>
      <c r="F166" s="268" t="s">
        <v>1156</v>
      </c>
      <c r="G166" s="269">
        <f>VLOOKUP(C166,TECNICAS!$E$12:$K$117,7,FALSE)</f>
        <v>0</v>
      </c>
      <c r="H166" s="267" t="s">
        <v>66</v>
      </c>
    </row>
    <row r="167" spans="1:8" x14ac:dyDescent="0.25">
      <c r="A167" s="267" t="s">
        <v>66</v>
      </c>
      <c r="B167" s="268" t="s">
        <v>930</v>
      </c>
      <c r="C167" s="63" t="s">
        <v>929</v>
      </c>
      <c r="D167" s="268" t="s">
        <v>494</v>
      </c>
      <c r="E167" s="268" t="s">
        <v>494</v>
      </c>
      <c r="F167" s="268" t="s">
        <v>1156</v>
      </c>
      <c r="G167" s="269">
        <f>VLOOKUP(C167,TECNICAS!$E$12:$K$117,7,FALSE)</f>
        <v>0</v>
      </c>
      <c r="H167" s="267" t="s">
        <v>66</v>
      </c>
    </row>
    <row r="168" spans="1:8" x14ac:dyDescent="0.25">
      <c r="A168" s="267" t="s">
        <v>76</v>
      </c>
      <c r="B168" s="211" t="s">
        <v>1173</v>
      </c>
      <c r="C168" s="63" t="s">
        <v>953</v>
      </c>
      <c r="D168" s="268" t="s">
        <v>494</v>
      </c>
      <c r="E168" s="268" t="s">
        <v>494</v>
      </c>
      <c r="F168" s="268" t="s">
        <v>1156</v>
      </c>
      <c r="G168" s="269">
        <f>VLOOKUP(C168,TECNICAS!$E$12:$K$117,7,FALSE)</f>
        <v>0</v>
      </c>
      <c r="H168" s="267" t="s">
        <v>76</v>
      </c>
    </row>
    <row r="169" spans="1:8" x14ac:dyDescent="0.25">
      <c r="A169" s="267" t="s">
        <v>66</v>
      </c>
      <c r="B169" s="211" t="s">
        <v>1174</v>
      </c>
      <c r="C169" s="63" t="s">
        <v>953</v>
      </c>
      <c r="D169" s="268" t="s">
        <v>494</v>
      </c>
      <c r="E169" s="268" t="s">
        <v>494</v>
      </c>
      <c r="F169" s="268" t="s">
        <v>1156</v>
      </c>
      <c r="G169" s="269">
        <f>VLOOKUP(C169,TECNICAS!$E$12:$K$117,7,FALSE)</f>
        <v>0</v>
      </c>
      <c r="H169" s="267" t="s">
        <v>66</v>
      </c>
    </row>
    <row r="170" spans="1:8" x14ac:dyDescent="0.25">
      <c r="A170" s="267" t="s">
        <v>70</v>
      </c>
      <c r="B170" s="211" t="s">
        <v>1145</v>
      </c>
      <c r="C170" s="63" t="s">
        <v>953</v>
      </c>
      <c r="D170" s="268" t="s">
        <v>494</v>
      </c>
      <c r="E170" s="268" t="s">
        <v>494</v>
      </c>
      <c r="F170" s="268" t="s">
        <v>1156</v>
      </c>
      <c r="G170" s="269">
        <f>VLOOKUP(C170,TECNICAS!$E$12:$K$117,7,FALSE)</f>
        <v>0</v>
      </c>
      <c r="H170" s="267" t="s">
        <v>70</v>
      </c>
    </row>
    <row r="171" spans="1:8" x14ac:dyDescent="0.25">
      <c r="A171" s="267" t="s">
        <v>66</v>
      </c>
      <c r="B171" s="268" t="s">
        <v>960</v>
      </c>
      <c r="C171" s="63" t="s">
        <v>959</v>
      </c>
      <c r="D171" s="268" t="s">
        <v>494</v>
      </c>
      <c r="E171" s="268" t="s">
        <v>494</v>
      </c>
      <c r="F171" s="268" t="s">
        <v>1156</v>
      </c>
      <c r="G171" s="269">
        <f>VLOOKUP(C171,TECNICAS!$E$12:$K$117,7,FALSE)</f>
        <v>0</v>
      </c>
      <c r="H171" s="267" t="s">
        <v>66</v>
      </c>
    </row>
    <row r="172" spans="1:8" x14ac:dyDescent="0.25">
      <c r="A172" s="267" t="s">
        <v>70</v>
      </c>
      <c r="B172" s="268" t="s">
        <v>298</v>
      </c>
      <c r="C172" s="63" t="s">
        <v>965</v>
      </c>
      <c r="D172" s="268" t="s">
        <v>494</v>
      </c>
      <c r="E172" s="268" t="s">
        <v>494</v>
      </c>
      <c r="F172" s="268" t="s">
        <v>1156</v>
      </c>
      <c r="G172" s="269">
        <f>VLOOKUP(C172,TECNICAS!$E$12:$K$117,7,FALSE)</f>
        <v>0</v>
      </c>
      <c r="H172" s="267" t="s">
        <v>70</v>
      </c>
    </row>
    <row r="173" spans="1:8" x14ac:dyDescent="0.25">
      <c r="A173" s="267" t="s">
        <v>66</v>
      </c>
      <c r="B173" s="135" t="s">
        <v>1174</v>
      </c>
      <c r="C173" s="63" t="s">
        <v>970</v>
      </c>
      <c r="D173" s="268" t="s">
        <v>494</v>
      </c>
      <c r="E173" s="268" t="s">
        <v>494</v>
      </c>
      <c r="F173" s="268" t="s">
        <v>1156</v>
      </c>
      <c r="G173" s="269">
        <f>VLOOKUP(C173,TECNICAS!$E$12:$K$117,7,FALSE)</f>
        <v>0</v>
      </c>
      <c r="H173" s="267" t="s">
        <v>66</v>
      </c>
    </row>
    <row r="174" spans="1:8" x14ac:dyDescent="0.25">
      <c r="A174" s="267" t="s">
        <v>70</v>
      </c>
      <c r="B174" s="135" t="s">
        <v>1175</v>
      </c>
      <c r="C174" s="63" t="s">
        <v>970</v>
      </c>
      <c r="D174" s="268" t="s">
        <v>494</v>
      </c>
      <c r="E174" s="268" t="s">
        <v>494</v>
      </c>
      <c r="F174" s="268" t="s">
        <v>1156</v>
      </c>
      <c r="G174" s="269">
        <f>VLOOKUP(C174,TECNICAS!$E$12:$K$117,7,FALSE)</f>
        <v>0</v>
      </c>
      <c r="H174" s="267" t="s">
        <v>70</v>
      </c>
    </row>
    <row r="175" spans="1:8" x14ac:dyDescent="0.25">
      <c r="A175" s="267" t="s">
        <v>70</v>
      </c>
      <c r="B175" s="211" t="s">
        <v>1176</v>
      </c>
      <c r="C175" s="63" t="s">
        <v>977</v>
      </c>
      <c r="D175" s="268" t="s">
        <v>494</v>
      </c>
      <c r="E175" s="268" t="s">
        <v>494</v>
      </c>
      <c r="F175" s="268" t="s">
        <v>1156</v>
      </c>
      <c r="G175" s="269">
        <f>VLOOKUP(C175,TECNICAS!$E$12:$K$117,7,FALSE)</f>
        <v>0</v>
      </c>
      <c r="H175" s="267" t="s">
        <v>70</v>
      </c>
    </row>
    <row r="176" spans="1:8" x14ac:dyDescent="0.25">
      <c r="A176" s="267" t="s">
        <v>70</v>
      </c>
      <c r="B176" s="211" t="s">
        <v>1165</v>
      </c>
      <c r="C176" s="63" t="s">
        <v>977</v>
      </c>
      <c r="D176" s="268" t="s">
        <v>494</v>
      </c>
      <c r="E176" s="268" t="s">
        <v>494</v>
      </c>
      <c r="F176" s="268" t="s">
        <v>1156</v>
      </c>
      <c r="G176" s="269">
        <f>VLOOKUP(C176,TECNICAS!$E$12:$K$117,7,FALSE)</f>
        <v>0</v>
      </c>
      <c r="H176" s="267" t="s">
        <v>70</v>
      </c>
    </row>
    <row r="177" spans="1:8" x14ac:dyDescent="0.25">
      <c r="A177" s="267" t="s">
        <v>70</v>
      </c>
      <c r="B177" s="211" t="s">
        <v>1162</v>
      </c>
      <c r="C177" s="63" t="s">
        <v>977</v>
      </c>
      <c r="D177" s="268" t="s">
        <v>494</v>
      </c>
      <c r="E177" s="268" t="s">
        <v>494</v>
      </c>
      <c r="F177" s="268" t="s">
        <v>1156</v>
      </c>
      <c r="G177" s="269">
        <f>VLOOKUP(C177,TECNICAS!$E$12:$K$117,7,FALSE)</f>
        <v>0</v>
      </c>
      <c r="H177" s="267" t="s">
        <v>70</v>
      </c>
    </row>
    <row r="178" spans="1:8" x14ac:dyDescent="0.25">
      <c r="A178" s="267" t="s">
        <v>69</v>
      </c>
      <c r="B178" s="211" t="s">
        <v>1177</v>
      </c>
      <c r="C178" s="63" t="s">
        <v>977</v>
      </c>
      <c r="D178" s="268" t="s">
        <v>494</v>
      </c>
      <c r="E178" s="268" t="s">
        <v>494</v>
      </c>
      <c r="F178" s="268" t="s">
        <v>1156</v>
      </c>
      <c r="G178" s="269">
        <f>VLOOKUP(C178,TECNICAS!$E$12:$K$117,7,FALSE)</f>
        <v>0</v>
      </c>
      <c r="H178" s="267" t="s">
        <v>69</v>
      </c>
    </row>
    <row r="179" spans="1:8" x14ac:dyDescent="0.25">
      <c r="A179" s="267" t="s">
        <v>66</v>
      </c>
      <c r="B179" s="211" t="s">
        <v>1178</v>
      </c>
      <c r="C179" s="63" t="s">
        <v>983</v>
      </c>
      <c r="D179" s="268" t="s">
        <v>494</v>
      </c>
      <c r="E179" s="268" t="s">
        <v>494</v>
      </c>
      <c r="F179" s="268" t="s">
        <v>1156</v>
      </c>
      <c r="G179" s="269">
        <f>VLOOKUP(C179,TECNICAS!$E$12:$K$117,7,FALSE)</f>
        <v>0</v>
      </c>
      <c r="H179" s="267" t="s">
        <v>66</v>
      </c>
    </row>
    <row r="180" spans="1:8" x14ac:dyDescent="0.25">
      <c r="A180" s="267" t="s">
        <v>70</v>
      </c>
      <c r="B180" s="211" t="s">
        <v>1179</v>
      </c>
      <c r="C180" s="63" t="s">
        <v>983</v>
      </c>
      <c r="D180" s="268" t="s">
        <v>494</v>
      </c>
      <c r="E180" s="268" t="s">
        <v>494</v>
      </c>
      <c r="F180" s="268" t="s">
        <v>1156</v>
      </c>
      <c r="G180" s="269">
        <f>VLOOKUP(C180,TECNICAS!$E$12:$K$117,7,FALSE)</f>
        <v>0</v>
      </c>
      <c r="H180" s="267" t="s">
        <v>70</v>
      </c>
    </row>
    <row r="181" spans="1:8" x14ac:dyDescent="0.25">
      <c r="A181" s="267" t="s">
        <v>70</v>
      </c>
      <c r="B181" s="211" t="s">
        <v>1180</v>
      </c>
      <c r="C181" s="63" t="s">
        <v>983</v>
      </c>
      <c r="D181" s="268" t="s">
        <v>494</v>
      </c>
      <c r="E181" s="268" t="s">
        <v>494</v>
      </c>
      <c r="F181" s="268" t="s">
        <v>1156</v>
      </c>
      <c r="G181" s="269">
        <f>VLOOKUP(C181,TECNICAS!$E$12:$K$117,7,FALSE)</f>
        <v>0</v>
      </c>
      <c r="H181" s="267" t="s">
        <v>70</v>
      </c>
    </row>
    <row r="182" spans="1:8" x14ac:dyDescent="0.25">
      <c r="A182" s="267" t="s">
        <v>70</v>
      </c>
      <c r="B182" s="268" t="s">
        <v>991</v>
      </c>
      <c r="C182" s="63" t="s">
        <v>989</v>
      </c>
      <c r="D182" s="268" t="s">
        <v>494</v>
      </c>
      <c r="E182" s="268" t="s">
        <v>494</v>
      </c>
      <c r="F182" s="268" t="s">
        <v>1156</v>
      </c>
      <c r="G182" s="269">
        <f>VLOOKUP(C182,TECNICAS!$E$12:$K$117,7,FALSE)</f>
        <v>0</v>
      </c>
      <c r="H182" s="267" t="s">
        <v>70</v>
      </c>
    </row>
    <row r="183" spans="1:8" x14ac:dyDescent="0.25">
      <c r="A183" s="267" t="s">
        <v>67</v>
      </c>
      <c r="B183" s="63" t="s">
        <v>464</v>
      </c>
      <c r="C183" s="30" t="s">
        <v>447</v>
      </c>
      <c r="D183" s="268" t="s">
        <v>494</v>
      </c>
      <c r="E183" s="268" t="s">
        <v>494</v>
      </c>
      <c r="F183" s="268" t="s">
        <v>1066</v>
      </c>
      <c r="G183" s="269">
        <f>VLOOKUP(C183,ADMINISTRATIVAS!$F$12:$L$76,7,FALSE)</f>
        <v>0</v>
      </c>
      <c r="H183" s="267" t="s">
        <v>67</v>
      </c>
    </row>
    <row r="184" spans="1:8" x14ac:dyDescent="0.25">
      <c r="A184" s="267" t="s">
        <v>76</v>
      </c>
      <c r="B184" s="63" t="s">
        <v>1173</v>
      </c>
      <c r="C184" s="30" t="s">
        <v>447</v>
      </c>
      <c r="D184" s="268" t="s">
        <v>494</v>
      </c>
      <c r="E184" s="268" t="s">
        <v>494</v>
      </c>
      <c r="F184" s="268" t="s">
        <v>1066</v>
      </c>
      <c r="G184" s="269">
        <f>VLOOKUP(C184,ADMINISTRATIVAS!$F$12:$L$76,7,FALSE)</f>
        <v>0</v>
      </c>
      <c r="H184" s="267" t="s">
        <v>76</v>
      </c>
    </row>
    <row r="185" spans="1:8" x14ac:dyDescent="0.25">
      <c r="A185" s="267" t="s">
        <v>67</v>
      </c>
      <c r="B185" s="63" t="s">
        <v>464</v>
      </c>
      <c r="C185" s="30" t="s">
        <v>452</v>
      </c>
      <c r="D185" s="268" t="s">
        <v>494</v>
      </c>
      <c r="E185" s="268" t="s">
        <v>494</v>
      </c>
      <c r="F185" s="268" t="s">
        <v>1066</v>
      </c>
      <c r="G185" s="269">
        <f>VLOOKUP(C185,ADMINISTRATIVAS!$F$12:$L$76,7,FALSE)</f>
        <v>0</v>
      </c>
      <c r="H185" s="267" t="s">
        <v>67</v>
      </c>
    </row>
    <row r="186" spans="1:8" x14ac:dyDescent="0.25">
      <c r="A186" s="267" t="s">
        <v>76</v>
      </c>
      <c r="B186" s="63" t="s">
        <v>485</v>
      </c>
      <c r="C186" s="30" t="s">
        <v>452</v>
      </c>
      <c r="D186" s="268" t="s">
        <v>494</v>
      </c>
      <c r="E186" s="268" t="s">
        <v>494</v>
      </c>
      <c r="F186" s="268" t="s">
        <v>1066</v>
      </c>
      <c r="G186" s="269">
        <f>VLOOKUP(C186,ADMINISTRATIVAS!$F$12:$L$76,7,FALSE)</f>
        <v>0</v>
      </c>
      <c r="H186" s="267" t="s">
        <v>76</v>
      </c>
    </row>
    <row r="187" spans="1:8" x14ac:dyDescent="0.25">
      <c r="A187" s="267" t="s">
        <v>76</v>
      </c>
      <c r="B187" s="63" t="s">
        <v>1173</v>
      </c>
      <c r="C187" s="30" t="s">
        <v>452</v>
      </c>
      <c r="D187" s="268" t="s">
        <v>494</v>
      </c>
      <c r="E187" s="268" t="s">
        <v>494</v>
      </c>
      <c r="F187" s="268" t="s">
        <v>1066</v>
      </c>
      <c r="G187" s="269">
        <f>VLOOKUP(C187,ADMINISTRATIVAS!$F$12:$L$76,7,FALSE)</f>
        <v>0</v>
      </c>
      <c r="H187" s="267" t="s">
        <v>76</v>
      </c>
    </row>
    <row r="188" spans="1:8" x14ac:dyDescent="0.25">
      <c r="A188" s="267" t="s">
        <v>76</v>
      </c>
      <c r="B188" s="63" t="s">
        <v>1173</v>
      </c>
      <c r="C188" s="30" t="s">
        <v>452</v>
      </c>
      <c r="D188" s="268" t="s">
        <v>494</v>
      </c>
      <c r="E188" s="268" t="s">
        <v>494</v>
      </c>
      <c r="F188" s="268" t="s">
        <v>1066</v>
      </c>
      <c r="G188" s="269">
        <f>VLOOKUP(C188,ADMINISTRATIVAS!$F$12:$L$76,7,FALSE)</f>
        <v>0</v>
      </c>
      <c r="H188" s="267" t="s">
        <v>76</v>
      </c>
    </row>
    <row r="189" spans="1:8" x14ac:dyDescent="0.25">
      <c r="A189" s="267" t="s">
        <v>76</v>
      </c>
      <c r="B189" s="63" t="s">
        <v>485</v>
      </c>
      <c r="C189" s="30" t="s">
        <v>455</v>
      </c>
      <c r="D189" s="268" t="s">
        <v>494</v>
      </c>
      <c r="E189" s="268" t="s">
        <v>494</v>
      </c>
      <c r="F189" s="268" t="s">
        <v>1066</v>
      </c>
      <c r="G189" s="269">
        <f>VLOOKUP(C189,ADMINISTRATIVAS!$F$12:$L$76,7,FALSE)</f>
        <v>0</v>
      </c>
      <c r="H189" s="267" t="s">
        <v>76</v>
      </c>
    </row>
    <row r="190" spans="1:8" x14ac:dyDescent="0.25">
      <c r="A190" s="267" t="s">
        <v>76</v>
      </c>
      <c r="B190" s="63" t="s">
        <v>1181</v>
      </c>
      <c r="C190" s="30" t="s">
        <v>455</v>
      </c>
      <c r="D190" s="268" t="s">
        <v>494</v>
      </c>
      <c r="E190" s="268" t="s">
        <v>494</v>
      </c>
      <c r="F190" s="268" t="s">
        <v>1066</v>
      </c>
      <c r="G190" s="269">
        <f>VLOOKUP(C190,ADMINISTRATIVAS!$F$12:$L$76,7,FALSE)</f>
        <v>0</v>
      </c>
      <c r="H190" s="267" t="s">
        <v>76</v>
      </c>
    </row>
    <row r="191" spans="1:8" x14ac:dyDescent="0.25">
      <c r="A191" s="267" t="s">
        <v>67</v>
      </c>
      <c r="B191" s="30" t="s">
        <v>464</v>
      </c>
      <c r="C191" s="30" t="s">
        <v>463</v>
      </c>
      <c r="D191" s="268" t="s">
        <v>494</v>
      </c>
      <c r="E191" s="268" t="s">
        <v>494</v>
      </c>
      <c r="F191" s="268" t="s">
        <v>1066</v>
      </c>
      <c r="G191" s="269">
        <f>VLOOKUP(C191,ADMINISTRATIVAS!$F$12:$L$76,7,FALSE)</f>
        <v>0</v>
      </c>
      <c r="H191" s="267" t="s">
        <v>67</v>
      </c>
    </row>
    <row r="192" spans="1:8" x14ac:dyDescent="0.25">
      <c r="A192" s="267" t="s">
        <v>67</v>
      </c>
      <c r="B192" s="268" t="s">
        <v>471</v>
      </c>
      <c r="C192" s="30" t="s">
        <v>470</v>
      </c>
      <c r="D192" s="268" t="s">
        <v>494</v>
      </c>
      <c r="E192" s="268" t="s">
        <v>494</v>
      </c>
      <c r="F192" s="268" t="s">
        <v>1066</v>
      </c>
      <c r="G192" s="269">
        <f>VLOOKUP(C192,ADMINISTRATIVAS!$F$12:$L$76,7,FALSE)</f>
        <v>0</v>
      </c>
      <c r="H192" s="267" t="s">
        <v>67</v>
      </c>
    </row>
    <row r="193" spans="1:8" x14ac:dyDescent="0.25">
      <c r="A193" s="267" t="s">
        <v>76</v>
      </c>
      <c r="B193" s="268" t="s">
        <v>485</v>
      </c>
      <c r="C193" s="30" t="s">
        <v>484</v>
      </c>
      <c r="D193" s="268" t="s">
        <v>494</v>
      </c>
      <c r="E193" s="268" t="s">
        <v>494</v>
      </c>
      <c r="F193" s="268" t="s">
        <v>1066</v>
      </c>
      <c r="G193" s="269">
        <f>VLOOKUP(C193,ADMINISTRATIVAS!$F$12:$L$76,7,FALSE)</f>
        <v>0</v>
      </c>
      <c r="H193" s="267" t="s">
        <v>76</v>
      </c>
    </row>
    <row r="194" spans="1:8" x14ac:dyDescent="0.25">
      <c r="A194" s="267" t="s">
        <v>66</v>
      </c>
      <c r="B194" s="268" t="s">
        <v>491</v>
      </c>
      <c r="C194" s="30" t="s">
        <v>490</v>
      </c>
      <c r="D194" s="268" t="s">
        <v>494</v>
      </c>
      <c r="E194" s="268" t="s">
        <v>494</v>
      </c>
      <c r="F194" s="268" t="s">
        <v>1066</v>
      </c>
      <c r="G194" s="269">
        <f>VLOOKUP(C194,ADMINISTRATIVAS!$F$12:$L$76,7,FALSE)</f>
        <v>0</v>
      </c>
      <c r="H194" s="267" t="s">
        <v>66</v>
      </c>
    </row>
    <row r="195" spans="1:8" x14ac:dyDescent="0.25">
      <c r="A195" s="267" t="s">
        <v>76</v>
      </c>
      <c r="B195" s="268" t="s">
        <v>505</v>
      </c>
      <c r="C195" s="30" t="s">
        <v>504</v>
      </c>
      <c r="D195" s="268" t="s">
        <v>494</v>
      </c>
      <c r="E195" s="268" t="s">
        <v>494</v>
      </c>
      <c r="F195" s="268" t="s">
        <v>1066</v>
      </c>
      <c r="G195" s="269">
        <f>VLOOKUP(C195,ADMINISTRATIVAS!$F$12:$L$76,7,FALSE)</f>
        <v>0</v>
      </c>
      <c r="H195" s="267" t="s">
        <v>76</v>
      </c>
    </row>
    <row r="196" spans="1:8" x14ac:dyDescent="0.25">
      <c r="A196" s="267" t="s">
        <v>67</v>
      </c>
      <c r="B196" s="268" t="s">
        <v>511</v>
      </c>
      <c r="C196" s="30" t="s">
        <v>510</v>
      </c>
      <c r="D196" s="268" t="s">
        <v>494</v>
      </c>
      <c r="E196" s="268" t="s">
        <v>494</v>
      </c>
      <c r="F196" s="268" t="s">
        <v>1066</v>
      </c>
      <c r="G196" s="269">
        <f>VLOOKUP(C196,ADMINISTRATIVAS!$F$12:$L$76,7,FALSE)</f>
        <v>0</v>
      </c>
      <c r="H196" s="267" t="s">
        <v>67</v>
      </c>
    </row>
    <row r="197" spans="1:8" x14ac:dyDescent="0.25">
      <c r="A197" s="267" t="s">
        <v>67</v>
      </c>
      <c r="B197" s="268" t="s">
        <v>1182</v>
      </c>
      <c r="C197" s="30" t="s">
        <v>516</v>
      </c>
      <c r="D197" s="268" t="s">
        <v>494</v>
      </c>
      <c r="E197" s="268" t="s">
        <v>494</v>
      </c>
      <c r="F197" s="268" t="s">
        <v>1066</v>
      </c>
      <c r="G197" s="269">
        <f>VLOOKUP(C197,ADMINISTRATIVAS!$F$12:$L$76,7,FALSE)</f>
        <v>0</v>
      </c>
      <c r="H197" s="267" t="s">
        <v>67</v>
      </c>
    </row>
    <row r="198" spans="1:8" x14ac:dyDescent="0.25">
      <c r="A198" s="267" t="s">
        <v>67</v>
      </c>
      <c r="B198" s="268" t="s">
        <v>1182</v>
      </c>
      <c r="C198" s="30" t="s">
        <v>520</v>
      </c>
      <c r="D198" s="268" t="s">
        <v>494</v>
      </c>
      <c r="E198" s="268" t="s">
        <v>494</v>
      </c>
      <c r="F198" s="268" t="s">
        <v>1066</v>
      </c>
      <c r="G198" s="269">
        <f>VLOOKUP(C198,ADMINISTRATIVAS!$F$12:$L$76,7,FALSE)</f>
        <v>0</v>
      </c>
      <c r="H198" s="267" t="s">
        <v>67</v>
      </c>
    </row>
    <row r="199" spans="1:8" x14ac:dyDescent="0.25">
      <c r="A199" s="267" t="s">
        <v>76</v>
      </c>
      <c r="B199" s="268" t="s">
        <v>1158</v>
      </c>
      <c r="C199" s="30" t="s">
        <v>516</v>
      </c>
      <c r="D199" s="268" t="s">
        <v>494</v>
      </c>
      <c r="E199" s="268" t="s">
        <v>494</v>
      </c>
      <c r="F199" s="268" t="s">
        <v>1066</v>
      </c>
      <c r="G199" s="269">
        <f>VLOOKUP(C199,ADMINISTRATIVAS!$F$12:$L$76,7,FALSE)</f>
        <v>0</v>
      </c>
      <c r="H199" s="267" t="s">
        <v>76</v>
      </c>
    </row>
    <row r="200" spans="1:8" x14ac:dyDescent="0.25">
      <c r="A200" s="267" t="s">
        <v>76</v>
      </c>
      <c r="B200" s="268" t="s">
        <v>1158</v>
      </c>
      <c r="C200" s="30" t="s">
        <v>520</v>
      </c>
      <c r="D200" s="268" t="s">
        <v>494</v>
      </c>
      <c r="E200" s="268" t="s">
        <v>494</v>
      </c>
      <c r="F200" s="268" t="s">
        <v>1066</v>
      </c>
      <c r="G200" s="269">
        <f>VLOOKUP(C200,ADMINISTRATIVAS!$F$12:$L$76,7,FALSE)</f>
        <v>0</v>
      </c>
      <c r="H200" s="267" t="s">
        <v>76</v>
      </c>
    </row>
    <row r="201" spans="1:8" ht="15.75" thickBot="1" x14ac:dyDescent="0.3">
      <c r="A201" s="271" t="s">
        <v>66</v>
      </c>
      <c r="B201" s="272" t="s">
        <v>924</v>
      </c>
      <c r="C201" s="273" t="s">
        <v>520</v>
      </c>
      <c r="D201" s="272" t="s">
        <v>494</v>
      </c>
      <c r="E201" s="272" t="s">
        <v>494</v>
      </c>
      <c r="F201" s="272" t="s">
        <v>1066</v>
      </c>
      <c r="G201" s="269">
        <f>VLOOKUP(C201,ADMINISTRATIVAS!$F$12:$L$76,7,FALSE)</f>
        <v>0</v>
      </c>
      <c r="H201" s="271" t="s">
        <v>66</v>
      </c>
    </row>
  </sheetData>
  <mergeCells count="4">
    <mergeCell ref="A1:B9"/>
    <mergeCell ref="C1:F4"/>
    <mergeCell ref="C5:F9"/>
    <mergeCell ref="G1:H9"/>
  </mergeCells>
  <dataValidations count="1">
    <dataValidation type="list" allowBlank="1" showInputMessage="1" showErrorMessage="1" sqref="G13:G25">
      <formula1>$I$3:$I$8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ESCALA DE EVALUACION</vt:lpstr>
      <vt:lpstr>LEVANTAMIENTO DE INFO.</vt:lpstr>
      <vt:lpstr>AREAS INVOLUCRADAS</vt:lpstr>
      <vt:lpstr>ADMINISTRATIVAS</vt:lpstr>
      <vt:lpstr>TECNICAS</vt:lpstr>
      <vt:lpstr>PHVA</vt:lpstr>
      <vt:lpstr>MADUREZ</vt:lpstr>
      <vt:lpstr>CIBER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juanc9010</dc:creator>
  <cp:lastModifiedBy>Planeacion</cp:lastModifiedBy>
  <dcterms:created xsi:type="dcterms:W3CDTF">2017-07-27T15:23:10Z</dcterms:created>
  <dcterms:modified xsi:type="dcterms:W3CDTF">2022-01-28T20:39:00Z</dcterms:modified>
</cp:coreProperties>
</file>